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N:\Share\Accounting\Accounts Payable\Travel\"/>
    </mc:Choice>
  </mc:AlternateContent>
  <xr:revisionPtr revIDLastSave="0" documentId="13_ncr:1_{1347C02F-8C89-4619-AE8B-10C350B32D0B}" xr6:coauthVersionLast="47" xr6:coauthVersionMax="47" xr10:uidLastSave="{00000000-0000-0000-0000-000000000000}"/>
  <bookViews>
    <workbookView xWindow="28680" yWindow="-120" windowWidth="29040" windowHeight="15720" xr2:uid="{52836541-DF54-4DB9-92BF-5E9F893E7093}"/>
  </bookViews>
  <sheets>
    <sheet name="Travel Claim Worksheet" sheetId="8" r:id="rId1"/>
    <sheet name="Instructions" sheetId="9" r:id="rId2"/>
    <sheet name="Formula Help" sheetId="11" state="hidden" r:id="rId3"/>
    <sheet name="Versions" sheetId="10" state="hidden" r:id="rId4"/>
    <sheet name="Data" sheetId="5" state="hidden" r:id="rId5"/>
  </sheets>
  <definedNames>
    <definedName name="_xlnm.Print_Area" localSheetId="1">Instructions!$A$1:$B$39</definedName>
    <definedName name="_xlnm.Print_Area" localSheetId="0">'Travel Claim Worksheet'!$B$1:$X$42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7" i="8" l="1"/>
  <c r="X18" i="8"/>
  <c r="X19" i="8"/>
  <c r="X20" i="8"/>
  <c r="X21" i="8"/>
  <c r="X22" i="8"/>
  <c r="X23" i="8"/>
  <c r="X24" i="8"/>
  <c r="X25" i="8"/>
  <c r="X26" i="8"/>
  <c r="X27" i="8"/>
  <c r="X28" i="8"/>
  <c r="X29" i="8"/>
  <c r="X30" i="8"/>
  <c r="X16" i="8"/>
  <c r="O14" i="8"/>
  <c r="F16" i="8" l="1"/>
  <c r="F17" i="8"/>
  <c r="F18" i="8"/>
  <c r="F19" i="8"/>
  <c r="F20" i="8"/>
  <c r="F21" i="8"/>
  <c r="F22" i="8"/>
  <c r="F23" i="8"/>
  <c r="F24" i="8"/>
  <c r="F25" i="8"/>
  <c r="F26" i="8"/>
  <c r="F27" i="8"/>
  <c r="F28" i="8"/>
  <c r="F29" i="8"/>
  <c r="F30" i="8"/>
  <c r="A5" i="9"/>
  <c r="A6" i="9" s="1"/>
  <c r="A7" i="9" s="1"/>
  <c r="A8" i="9" s="1"/>
  <c r="A9" i="9" s="1"/>
  <c r="A10" i="9" s="1"/>
  <c r="A11" i="9" s="1"/>
  <c r="A12" i="9" s="1"/>
  <c r="A13" i="9" s="1"/>
  <c r="A14" i="9" s="1"/>
  <c r="A15" i="9" s="1"/>
  <c r="A16" i="9" s="1"/>
  <c r="A17" i="9" s="1"/>
  <c r="A18" i="9" s="1"/>
  <c r="A19" i="9" s="1"/>
  <c r="A20" i="9" s="1"/>
  <c r="A21" i="9" s="1"/>
  <c r="A22" i="9" s="1"/>
  <c r="A23" i="9" s="1"/>
  <c r="A24" i="9" s="1"/>
  <c r="A25" i="9" s="1"/>
  <c r="A26" i="9" s="1"/>
  <c r="A27" i="9" s="1"/>
  <c r="A28" i="9" s="1"/>
  <c r="A29" i="9" s="1"/>
  <c r="A30" i="9" s="1"/>
  <c r="N41" i="8" l="1"/>
  <c r="C41" i="8"/>
  <c r="F12" i="8" l="1"/>
  <c r="P14" i="8" l="1"/>
  <c r="E22" i="8"/>
  <c r="S22" i="8" s="1"/>
  <c r="E23" i="8"/>
  <c r="S23" i="8" s="1"/>
  <c r="E24" i="8"/>
  <c r="S24" i="8" s="1"/>
  <c r="E25" i="8"/>
  <c r="S25" i="8" s="1"/>
  <c r="Q14" i="8"/>
  <c r="M14" i="8"/>
  <c r="N14" i="8"/>
  <c r="R14" i="8"/>
  <c r="E28" i="8"/>
  <c r="E29" i="8"/>
  <c r="E30" i="8"/>
  <c r="S28" i="8"/>
  <c r="S29" i="8"/>
  <c r="S30" i="8"/>
  <c r="E26" i="8"/>
  <c r="E27" i="8"/>
  <c r="S26" i="8"/>
  <c r="S27" i="8"/>
  <c r="E16" i="8"/>
  <c r="E17" i="8"/>
  <c r="E18" i="8"/>
  <c r="E19" i="8"/>
  <c r="E20" i="8"/>
  <c r="E21" i="8"/>
  <c r="S21" i="8" s="1"/>
  <c r="S20" i="8" l="1"/>
  <c r="U20" i="8"/>
  <c r="W20" i="8"/>
  <c r="T20" i="8"/>
  <c r="V20" i="8"/>
  <c r="T23" i="8"/>
  <c r="W23" i="8"/>
  <c r="U23" i="8"/>
  <c r="V23" i="8"/>
  <c r="W22" i="8"/>
  <c r="T22" i="8"/>
  <c r="U22" i="8"/>
  <c r="V22" i="8"/>
  <c r="W29" i="8"/>
  <c r="T29" i="8"/>
  <c r="U29" i="8"/>
  <c r="V29" i="8"/>
  <c r="T28" i="8"/>
  <c r="U28" i="8"/>
  <c r="V28" i="8"/>
  <c r="W28" i="8"/>
  <c r="W24" i="8"/>
  <c r="T24" i="8"/>
  <c r="V24" i="8"/>
  <c r="U24" i="8"/>
  <c r="S19" i="8"/>
  <c r="T19" i="8"/>
  <c r="U19" i="8"/>
  <c r="V19" i="8"/>
  <c r="W19" i="8"/>
  <c r="S18" i="8"/>
  <c r="U18" i="8" s="1"/>
  <c r="T18" i="8"/>
  <c r="T27" i="8"/>
  <c r="U27" i="8"/>
  <c r="W27" i="8"/>
  <c r="V27" i="8"/>
  <c r="T21" i="8"/>
  <c r="U21" i="8"/>
  <c r="V21" i="8"/>
  <c r="W21" i="8"/>
  <c r="S17" i="8"/>
  <c r="U17" i="8" s="1"/>
  <c r="T30" i="8"/>
  <c r="U30" i="8"/>
  <c r="V30" i="8"/>
  <c r="W30" i="8"/>
  <c r="S16" i="8"/>
  <c r="T16" i="8" s="1"/>
  <c r="U26" i="8"/>
  <c r="T26" i="8"/>
  <c r="V26" i="8"/>
  <c r="W26" i="8"/>
  <c r="V25" i="8"/>
  <c r="T25" i="8"/>
  <c r="U25" i="8"/>
  <c r="W25" i="8"/>
  <c r="W18" i="8" l="1"/>
  <c r="V18" i="8"/>
  <c r="W17" i="8"/>
  <c r="T17" i="8"/>
  <c r="V17" i="8"/>
  <c r="L22" i="8"/>
  <c r="L23" i="8"/>
  <c r="L29" i="8"/>
  <c r="L24" i="8"/>
  <c r="L25" i="8"/>
  <c r="L27" i="8"/>
  <c r="L20" i="8"/>
  <c r="L28" i="8"/>
  <c r="L30" i="8"/>
  <c r="L26" i="8"/>
  <c r="L19" i="8"/>
  <c r="L21" i="8"/>
  <c r="U16" i="8"/>
  <c r="W16" i="8"/>
  <c r="V16" i="8"/>
  <c r="L18" i="8" l="1"/>
  <c r="L17" i="8"/>
  <c r="L16" i="8"/>
  <c r="L14" i="8" l="1"/>
  <c r="X14" i="8" s="1"/>
  <c r="X12" i="8" l="1"/>
  <c r="N42" i="8" s="1"/>
</calcChain>
</file>

<file path=xl/sharedStrings.xml><?xml version="1.0" encoding="utf-8"?>
<sst xmlns="http://schemas.openxmlformats.org/spreadsheetml/2006/main" count="194" uniqueCount="172">
  <si>
    <t>Breakfast</t>
  </si>
  <si>
    <t>Lunch</t>
  </si>
  <si>
    <t>Dinner</t>
  </si>
  <si>
    <t>Incidental Expenses</t>
  </si>
  <si>
    <t># Provided Breakfasts</t>
  </si>
  <si>
    <t># Provided Dinners</t>
  </si>
  <si>
    <t># Provided Lunches</t>
  </si>
  <si>
    <t>Travel End Date:</t>
  </si>
  <si>
    <t>Travel Start Date:</t>
  </si>
  <si>
    <t>First/Last Day Per Diem</t>
  </si>
  <si>
    <t>Full Day Per Diem</t>
  </si>
  <si>
    <t>M &amp;IE Rate</t>
  </si>
  <si>
    <t>Incidentals</t>
  </si>
  <si>
    <t>&gt;265</t>
  </si>
  <si>
    <t>Per Diem Rate</t>
  </si>
  <si>
    <t>Location</t>
  </si>
  <si>
    <t>Rate Type</t>
  </si>
  <si>
    <t>International</t>
  </si>
  <si>
    <t>Location (Only Enter Lodging Destinations)</t>
  </si>
  <si>
    <t>Incidental</t>
  </si>
  <si>
    <t>Bfast</t>
  </si>
  <si>
    <t>D/I</t>
  </si>
  <si>
    <t>Full Amt</t>
  </si>
  <si>
    <t>International Deductions</t>
  </si>
  <si>
    <t>Travel Details</t>
  </si>
  <si>
    <t>M&amp;IE Total</t>
  </si>
  <si>
    <t>Transportation</t>
  </si>
  <si>
    <t>Type</t>
  </si>
  <si>
    <t>Car Rental</t>
  </si>
  <si>
    <t>Ground/Service</t>
  </si>
  <si>
    <t>Car Mileage</t>
  </si>
  <si>
    <t>Amount</t>
  </si>
  <si>
    <t>TOTALS:</t>
  </si>
  <si>
    <t>Travel Date</t>
  </si>
  <si>
    <t>Ground Transport*</t>
  </si>
  <si>
    <t>Miles*</t>
  </si>
  <si>
    <t>Airfare*</t>
  </si>
  <si>
    <t>Lodging*</t>
  </si>
  <si>
    <t>Business Expense*</t>
  </si>
  <si>
    <t>Travel Purpose:</t>
  </si>
  <si>
    <t>Car Rental*</t>
  </si>
  <si>
    <t>M&amp;IE Rates/Day
based on Rate Type</t>
  </si>
  <si>
    <t>Notes (optional)</t>
  </si>
  <si>
    <t>Enter Travel Start and End Dates. (You will receive a prompt if the total number of days at top differs from the detail.)</t>
  </si>
  <si>
    <t>Populate the location table with the domestic or international cities/states or country where you lodged for the night.</t>
  </si>
  <si>
    <t>For each location, in the Rate Type column, determine if you are claiming first/last day, full days, or "Not Claiming Per Diem". For any first/last day, 75% of the daily rate will be the max.</t>
  </si>
  <si>
    <t>If a personal day was taken, enter "1" in the Personal Day column.</t>
  </si>
  <si>
    <t>Enter the amount for the Airfare and Lodging.</t>
  </si>
  <si>
    <t>Print page to PDF and attach to the Claim Submission form for routing. Ensure additional back-up/supporting documentation is also provided (identified with asterisk*).</t>
  </si>
  <si>
    <t>Campus ID:</t>
  </si>
  <si>
    <t>Instructions for completing the Travel Claim Worksheet</t>
  </si>
  <si>
    <t>Version</t>
  </si>
  <si>
    <t>Original</t>
  </si>
  <si>
    <t>Merged cells X10:Y11, F11:P11</t>
  </si>
  <si>
    <t>Changes</t>
  </si>
  <si>
    <t>Date</t>
  </si>
  <si>
    <t>Set all personal days and provided meals to be number value and not formula</t>
  </si>
  <si>
    <t>Adjusted mileage rate from .655 for 2023 to .67 for 2024</t>
  </si>
  <si>
    <t xml:space="preserve">Alaska/Hawaii (DoD-Defense Travel) or
International Rates (State Dept) </t>
  </si>
  <si>
    <t>Choosing from dropdown menu is required</t>
  </si>
  <si>
    <t>Enter per diem rate</t>
  </si>
  <si>
    <t>Travel Claim Worksheet - Employees &amp; Students</t>
  </si>
  <si>
    <t xml:space="preserve"> </t>
  </si>
  <si>
    <t>BU's</t>
  </si>
  <si>
    <t>BKCMP</t>
  </si>
  <si>
    <t>BKASI</t>
  </si>
  <si>
    <t>BKFDN</t>
  </si>
  <si>
    <t>BKSPA</t>
  </si>
  <si>
    <t>BKSTU</t>
  </si>
  <si>
    <t>Business Unit:</t>
  </si>
  <si>
    <t>click whichever of the 3 links describes your destination (Continental US=GSA; AK/HI=Defense Travel; Int'l=State Dept)</t>
  </si>
  <si>
    <t>Amount Due to Traveler</t>
  </si>
  <si>
    <t>Total Trip Expenses</t>
  </si>
  <si>
    <t>Personal Day?
Enter a "1"</t>
  </si>
  <si>
    <t>Enter All Provided Meals</t>
  </si>
  <si>
    <r>
      <t xml:space="preserve">For </t>
    </r>
    <r>
      <rPr>
        <b/>
        <i/>
        <sz val="10"/>
        <rFont val="Calibri"/>
        <family val="2"/>
        <scheme val="minor"/>
      </rPr>
      <t>1-day travel</t>
    </r>
    <r>
      <rPr>
        <i/>
        <sz val="10"/>
        <rFont val="Calibri"/>
        <family val="2"/>
        <scheme val="minor"/>
      </rPr>
      <t>, don't enter the location, rate types, etc. Just enter the "Travel Date" and your mileage. (Per diem paid only with overnight stay.)</t>
    </r>
  </si>
  <si>
    <t xml:space="preserve">                                    Signatures &amp; Approvals                               </t>
  </si>
  <si>
    <t>Role</t>
  </si>
  <si>
    <t>Name</t>
  </si>
  <si>
    <t>Signature</t>
  </si>
  <si>
    <r>
      <t xml:space="preserve">Payee </t>
    </r>
    <r>
      <rPr>
        <b/>
        <sz val="12"/>
        <color rgb="FFFF0000"/>
        <rFont val="Calibri"/>
        <family val="2"/>
        <scheme val="minor"/>
      </rPr>
      <t>*</t>
    </r>
  </si>
  <si>
    <t>Approver #2</t>
  </si>
  <si>
    <t>Preparer</t>
  </si>
  <si>
    <t>Approver #3</t>
  </si>
  <si>
    <t>Reviewer #1</t>
  </si>
  <si>
    <t>Grant Analyst</t>
  </si>
  <si>
    <t>Reviewer #2</t>
  </si>
  <si>
    <r>
      <t xml:space="preserve">Approver </t>
    </r>
    <r>
      <rPr>
        <b/>
        <sz val="12"/>
        <color rgb="FFFF0000"/>
        <rFont val="Calibri"/>
        <family val="2"/>
        <scheme val="minor"/>
      </rPr>
      <t>*</t>
    </r>
  </si>
  <si>
    <r>
      <t xml:space="preserve">AP/Pmt Svcs </t>
    </r>
    <r>
      <rPr>
        <b/>
        <u/>
        <sz val="11"/>
        <color rgb="FFFF0000"/>
        <rFont val="Calibri"/>
        <family val="2"/>
        <scheme val="minor"/>
      </rPr>
      <t>*</t>
    </r>
  </si>
  <si>
    <t>REQUIRED: Delivery Method</t>
  </si>
  <si>
    <t>List all advances &amp; payments the University made on your behalf here:                           Charge Requests, ProCard Payments, Cash Advances, Budget Reductions, etc.</t>
  </si>
  <si>
    <t>Handling (Choose One):</t>
  </si>
  <si>
    <t>Mail (default)</t>
  </si>
  <si>
    <t>Fund</t>
  </si>
  <si>
    <t>Dept</t>
  </si>
  <si>
    <t>Account</t>
  </si>
  <si>
    <t>Project</t>
  </si>
  <si>
    <t>Program</t>
  </si>
  <si>
    <t>Class</t>
  </si>
  <si>
    <t>$ Amount</t>
  </si>
  <si>
    <t>Advance Type*</t>
  </si>
  <si>
    <t>Advance $Amt *</t>
  </si>
  <si>
    <t>TOTAL ADVANCES</t>
  </si>
  <si>
    <t>Travel in CA is 606001; all other travel, use 606002</t>
  </si>
  <si>
    <t>TOTAL</t>
  </si>
  <si>
    <r>
      <t xml:space="preserve">Ensure that this amount is </t>
    </r>
    <r>
      <rPr>
        <b/>
        <u/>
        <sz val="10"/>
        <color rgb="FFFF0000"/>
        <rFont val="Roboto"/>
      </rPr>
      <t>not</t>
    </r>
    <r>
      <rPr>
        <b/>
        <i/>
        <sz val="10"/>
        <color rgb="FFFF0000"/>
        <rFont val="Roboto"/>
      </rPr>
      <t xml:space="preserve"> </t>
    </r>
    <r>
      <rPr>
        <b/>
        <sz val="10"/>
        <color rgb="FFFF0000"/>
        <rFont val="Roboto"/>
      </rPr>
      <t>included in the amount due the traveler (cell X11)</t>
    </r>
  </si>
  <si>
    <t>If an amount appears in this box,  you've not allocated the amount due correctly.</t>
  </si>
  <si>
    <t>Advance Notes such as Charge Request Number &amp; vendor. Lump all ProCard payment together &amp; tell us whose ProCard they were charged to.</t>
  </si>
  <si>
    <t>Advance Types</t>
  </si>
  <si>
    <t>ProCard</t>
  </si>
  <si>
    <t>Budget Reduction</t>
  </si>
  <si>
    <t>Cash Advance</t>
  </si>
  <si>
    <t>Charge Request</t>
  </si>
  <si>
    <t>CHARTFIELDS TO BE CHARGED &amp; THE AMOUNT TO EACH</t>
  </si>
  <si>
    <t>Handling Codes</t>
  </si>
  <si>
    <t>Pickup</t>
  </si>
  <si>
    <t>EFT (CMP only, if you have EFT on file with AP)</t>
  </si>
  <si>
    <t>Enter a short description of why you traveled.</t>
  </si>
  <si>
    <r>
      <t xml:space="preserve">Search the GSA site for the domestic Meals &amp; Incidental Expenses (M&amp;IE) rate. </t>
    </r>
    <r>
      <rPr>
        <b/>
        <u/>
        <sz val="11"/>
        <color theme="10"/>
        <rFont val="Calibri"/>
        <family val="2"/>
        <scheme val="minor"/>
      </rPr>
      <t xml:space="preserve">Select the rate from the drop down menu. </t>
    </r>
    <r>
      <rPr>
        <u/>
        <sz val="11"/>
        <color theme="10"/>
        <rFont val="Calibri"/>
        <family val="2"/>
        <scheme val="minor"/>
      </rPr>
      <t>For Alaska, Hawaii, and international destinations, select "international".</t>
    </r>
  </si>
  <si>
    <t>For international destinations, select "International" in column C and search the Dept of State site for the international M&amp;IE per diem rates. Enter the resulting value in column 3 of the Location table.</t>
  </si>
  <si>
    <t>For Alaska, Hawaii &amp; US Territories, select "International" in column C and reference the OCONUS section on the "Defense Travel" site for the rate to enter in column 3 of the location table.</t>
  </si>
  <si>
    <r>
      <t xml:space="preserve">In the Travel Details section, select the "location" from the dropdown for each night of travel. </t>
    </r>
    <r>
      <rPr>
        <b/>
        <u/>
        <sz val="11"/>
        <color rgb="FFFF0000"/>
        <rFont val="Calibri"/>
        <family val="2"/>
        <scheme val="minor"/>
      </rPr>
      <t xml:space="preserve">Only the location(s) you entered in the </t>
    </r>
    <r>
      <rPr>
        <b/>
        <sz val="11"/>
        <color rgb="FFFF0000"/>
        <rFont val="Calibri"/>
        <family val="2"/>
        <scheme val="minor"/>
      </rPr>
      <t>"Location" section (rows 6-11) will be available in the dropdown!</t>
    </r>
  </si>
  <si>
    <t>Enter the travel dates for each row.</t>
  </si>
  <si>
    <r>
      <rPr>
        <b/>
        <sz val="11"/>
        <color rgb="FF000000"/>
        <rFont val="Calibri"/>
        <family val="2"/>
        <scheme val="minor"/>
      </rPr>
      <t xml:space="preserve">Enter "1" for each provided meal. </t>
    </r>
    <r>
      <rPr>
        <sz val="11"/>
        <color rgb="FF000000"/>
        <rFont val="Calibri"/>
        <family val="2"/>
        <scheme val="minor"/>
      </rPr>
      <t xml:space="preserve"> Meal values will be deducted from the total per diem. This is for hotel breakfasts, conference meals, and/or if someone else provided you a meal. </t>
    </r>
  </si>
  <si>
    <t xml:space="preserve">Enter the number of Miles you are claiming for your personal car. The current IRS mileage rate will auto-calculate. </t>
  </si>
  <si>
    <t xml:space="preserve">Enter amount of Ground Transport (Uber, Lyft, Taxi, Bus, Passenger Ship, Shuttle, Taxi, Train, etc), including a maximum of 20% tip. </t>
  </si>
  <si>
    <t>Enter any Car Rental amount.</t>
  </si>
  <si>
    <t>Enter your business expenses (conference registration/event fee, car rental fuel, hotel internet or business fees, etc).</t>
  </si>
  <si>
    <t>Go to the "Advances" section at cell B31. Enter everything that CSUB has already paid for this trip (ProCard expenses, Charge Request payments for airfare or car rentals, Cash Advances (students only), or any budgetary limitations placed on the traveler by their department.</t>
  </si>
  <si>
    <t xml:space="preserve">Ensure that the Amount Due to Traveler in cell X11 matches the amount that the traveler is actually due. </t>
  </si>
  <si>
    <t xml:space="preserve">Starting in cell H33, enter the chartfield(s) and amount to be charged to each. </t>
  </si>
  <si>
    <t xml:space="preserve">If you've allocated the amount due correctly, cell N41 will be zero. If it's not zero, then you need to adjust your expense allocations until it is. </t>
  </si>
  <si>
    <t>Cell R31, choose the payment delivery method. The default is mailing. (Payments may only be mailed to home addresses.) If "pickup" is the chosen method, enter the name &amp; phone/email of the person who will be picking the check up from the Cashier's Office.</t>
  </si>
  <si>
    <t xml:space="preserve">In cell N40, enter any notes that may help us review this claim. Examples are if you shared a hotel room or rental car with someone else (name them). </t>
  </si>
  <si>
    <t xml:space="preserve">Once the form is completed, enter the claim into Adobe Sign to route to all appropriate approvers. </t>
  </si>
  <si>
    <t>1. Include receipts and backup in date order to aid the review process.</t>
  </si>
  <si>
    <r>
      <t xml:space="preserve">2. </t>
    </r>
    <r>
      <rPr>
        <b/>
        <u/>
        <sz val="11"/>
        <color rgb="FFFF0000"/>
        <rFont val="Calibri"/>
        <family val="2"/>
        <scheme val="minor"/>
      </rPr>
      <t>DO NOT INCLUDE RECEIPTS FOR MEALS &amp; INCIDENTALS!!</t>
    </r>
    <r>
      <rPr>
        <sz val="11"/>
        <color rgb="FF000000"/>
        <rFont val="Calibri"/>
        <family val="2"/>
        <scheme val="minor"/>
      </rPr>
      <t xml:space="preserve"> You are paid the M&amp;IE per diem rate, and we can't accept any receipts for those expenses. </t>
    </r>
  </si>
  <si>
    <t>3. The traveler MUST sign the claim.</t>
  </si>
  <si>
    <t>4. Someone who has signature authority over all chartfields being charged must sign the claim.</t>
  </si>
  <si>
    <t>5. If grant funding was used, the grants analyst over the grant must sign, and</t>
  </si>
  <si>
    <t xml:space="preserve">    5b. If the amount due is more than $3k, Isabel Sumaya must also sign.</t>
  </si>
  <si>
    <t xml:space="preserve">6. Enter the last approver as accounts_payable@csub.edu. Enter us as an approver and include a date field. </t>
  </si>
  <si>
    <t>For conversion rates, refer to OANDA Currency Converter (or look on the credit card statement, which will have translated to USD). ENTER USD ONLY on the travel claim!</t>
  </si>
  <si>
    <t>Dr. Sumaya (grants &gt; $3k)</t>
  </si>
  <si>
    <t>Payee's Home Address (REQUIRED)</t>
  </si>
  <si>
    <t>enter an address each time (see cell P35)</t>
  </si>
  <si>
    <r>
      <t xml:space="preserve">(add AP/Payment Services as an </t>
    </r>
    <r>
      <rPr>
        <b/>
        <i/>
        <u/>
        <sz val="12"/>
        <color rgb="FFFF0000"/>
        <rFont val="Calibri"/>
        <family val="2"/>
        <scheme val="minor"/>
      </rPr>
      <t>approver</t>
    </r>
    <r>
      <rPr>
        <i/>
        <sz val="12"/>
        <color rgb="FFFF0000"/>
        <rFont val="Calibri"/>
        <family val="2"/>
        <scheme val="minor"/>
      </rPr>
      <t xml:space="preserve"> &amp; enter a date field)</t>
    </r>
  </si>
  <si>
    <r>
      <rPr>
        <b/>
        <i/>
        <sz val="11"/>
        <color rgb="FFFF0000"/>
        <rFont val="Calibri"/>
        <family val="2"/>
        <scheme val="minor"/>
      </rPr>
      <t>*</t>
    </r>
    <r>
      <rPr>
        <b/>
        <i/>
        <sz val="11"/>
        <color theme="1"/>
        <rFont val="Calibri"/>
        <family val="2"/>
        <scheme val="minor"/>
      </rPr>
      <t>PAYEE: Sign to validate that all expenses on this form are true and correct and that you will not be seeking reimbursement from another source.</t>
    </r>
  </si>
  <si>
    <t>master</t>
  </si>
  <si>
    <r>
      <rPr>
        <b/>
        <sz val="11"/>
        <color rgb="FFFF0000"/>
        <rFont val="Calibri"/>
        <family val="2"/>
        <scheme val="minor"/>
      </rPr>
      <t>Enter the payee's home address/mailing address for each claim</t>
    </r>
    <r>
      <rPr>
        <b/>
        <sz val="11"/>
        <color rgb="FF000000"/>
        <rFont val="Calibri"/>
        <family val="2"/>
        <scheme val="minor"/>
      </rPr>
      <t>.</t>
    </r>
    <r>
      <rPr>
        <sz val="11"/>
        <color rgb="FF000000"/>
        <rFont val="Calibri"/>
        <family val="2"/>
        <scheme val="minor"/>
      </rPr>
      <t xml:space="preserve"> </t>
    </r>
    <r>
      <rPr>
        <b/>
        <u/>
        <sz val="11"/>
        <color rgb="FF000000"/>
        <rFont val="Calibri"/>
        <family val="2"/>
        <scheme val="minor"/>
      </rPr>
      <t>Changes made with HR do not flow into the AP system!</t>
    </r>
  </si>
  <si>
    <r>
      <rPr>
        <b/>
        <i/>
        <sz val="11"/>
        <color theme="1"/>
        <rFont val="Roboto"/>
      </rPr>
      <t xml:space="preserve">NOTE: </t>
    </r>
    <r>
      <rPr>
        <b/>
        <sz val="11"/>
        <color rgb="FFFF0000"/>
        <rFont val="Roboto"/>
      </rPr>
      <t>Addresses</t>
    </r>
    <r>
      <rPr>
        <i/>
        <sz val="11"/>
        <color rgb="FFFF0000"/>
        <rFont val="Roboto"/>
      </rPr>
      <t xml:space="preserve"> </t>
    </r>
    <r>
      <rPr>
        <b/>
        <i/>
        <sz val="11"/>
        <color rgb="FFFF0000"/>
        <rFont val="Roboto"/>
      </rPr>
      <t xml:space="preserve">in the HR system </t>
    </r>
    <r>
      <rPr>
        <b/>
        <i/>
        <u/>
        <sz val="11"/>
        <color rgb="FFFF0000"/>
        <rFont val="Roboto"/>
      </rPr>
      <t>do not</t>
    </r>
    <r>
      <rPr>
        <b/>
        <i/>
        <sz val="11"/>
        <color rgb="FFFF0000"/>
        <rFont val="Roboto"/>
      </rPr>
      <t xml:space="preserve"> feed into AP. </t>
    </r>
  </si>
  <si>
    <r>
      <rPr>
        <b/>
        <u/>
        <sz val="14"/>
        <color theme="1"/>
        <rFont val="Calibri"/>
        <family val="2"/>
        <scheme val="minor"/>
      </rPr>
      <t>Legal Name</t>
    </r>
    <r>
      <rPr>
        <b/>
        <u/>
        <sz val="12"/>
        <color theme="1"/>
        <rFont val="Calibri"/>
        <family val="2"/>
        <scheme val="minor"/>
      </rPr>
      <t>:</t>
    </r>
    <r>
      <rPr>
        <b/>
        <sz val="12"/>
        <color theme="1"/>
        <rFont val="Calibri"/>
        <family val="2"/>
        <scheme val="minor"/>
      </rPr>
      <t xml:space="preserve">     </t>
    </r>
    <r>
      <rPr>
        <b/>
        <sz val="11"/>
        <color theme="1"/>
        <rFont val="Calibri"/>
        <family val="2"/>
        <scheme val="minor"/>
      </rPr>
      <t xml:space="preserve">    (no nicknames)</t>
    </r>
  </si>
  <si>
    <r>
      <t xml:space="preserve">Enter </t>
    </r>
    <r>
      <rPr>
        <b/>
        <u/>
        <sz val="11"/>
        <color rgb="FF000000"/>
        <rFont val="Calibri"/>
        <family val="2"/>
        <scheme val="minor"/>
      </rPr>
      <t>LEGAL NAME</t>
    </r>
    <r>
      <rPr>
        <sz val="11"/>
        <color rgb="FF000000"/>
        <rFont val="Calibri"/>
        <family val="2"/>
        <scheme val="minor"/>
      </rPr>
      <t xml:space="preserve"> and ID (employee number or the part of your CSUB email before the @ symbol). Don't use nicknames, it increases the chance that the wrong person will be paid or the claim will be put aside until we determine who it is.</t>
    </r>
  </si>
  <si>
    <t>Pickup Name &amp; email address:</t>
  </si>
  <si>
    <t>only fill in if you chose "pickup" handling above!</t>
  </si>
  <si>
    <r>
      <rPr>
        <b/>
        <sz val="12"/>
        <color rgb="FFFF0000"/>
        <rFont val="Roboto"/>
      </rPr>
      <t>REQUIRED</t>
    </r>
    <r>
      <rPr>
        <b/>
        <sz val="9"/>
        <color rgb="FFFF0000"/>
        <rFont val="Roboto"/>
      </rPr>
      <t>: Written detail of trip by day (attach a separate page if needed)</t>
    </r>
  </si>
  <si>
    <t>Domestic Rates (GSA) or choose "Int'l" for int'l, AK, &amp; HI)</t>
  </si>
  <si>
    <t>Domestic Ranges (updated 10/19/2024)</t>
  </si>
  <si>
    <t>New rates updated for October GSA update</t>
  </si>
  <si>
    <t>Updated 2025 Mileage</t>
  </si>
  <si>
    <t>NEW Rate</t>
  </si>
  <si>
    <t>When you add a new formula similar to the one below, you will need to link all the tables in formula or it will not work:</t>
  </si>
  <si>
    <t>The tables in the formula will have a color once they are linked. See below:</t>
  </si>
  <si>
    <t xml:space="preserve">* Note: TblTransport[#All] will not show highlighted while you are not in the Data Tab but you should still make sure to link it. </t>
  </si>
  <si>
    <t>To link the tables in the formula:</t>
  </si>
  <si>
    <t>Highlight the entire table then hit Backspace or Delete:</t>
  </si>
  <si>
    <t>Go to the table it needs to pick up from and highlight that area:</t>
  </si>
  <si>
    <t xml:space="preserve">Do this for all the tables in your formula. </t>
  </si>
  <si>
    <t>Sometimes it is hard to know what tables are being referenced, here are some examples:</t>
  </si>
  <si>
    <t>TblTrvlDetails[Miles*]</t>
  </si>
  <si>
    <t>TblTrvlDetails[Travel Date
required]</t>
  </si>
  <si>
    <t>TblTransport[#All]  - Located on the "Data" Tab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</si>
</sst>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8" formatCode="&quot;$&quot;#,##0.00_);[Red]\(&quot;$&quot;#,##0.00\)"/>
    <numFmt numFmtId="44" formatCode="_(&quot;$&quot;* #,##0.00_);_(&quot;$&quot;* \(#,##0.00\);_(&quot;$&quot;* &quot;-&quot;??_);_(@_)"/>
    <numFmt numFmtId="43" formatCode="_(* #,##0.00_);_(* \(#,##0.00\);_(* &quot;-&quot;??_);_(@_)"/>
    <numFmt numFmtId="164" formatCode="_(&quot;$&quot;* #,##0_);_(&quot;$&quot;* \(#,##0\);_(&quot;$&quot;* &quot;-&quot;??_);_(@_)"/>
    <numFmt numFmtId="165" formatCode="&quot;$&quot;#,##0.00"/>
    <numFmt numFmtId="166" formatCode="#,##0.0"/>
    <numFmt numFmtId="167" formatCode="00000"/>
    <numFmt numFmtId="168" formatCode="000000"/>
    <numFmt numFmtId="169" formatCode="0000"/>
  </numFmts>
  <fonts count="69" x14ac:knownFonts="1">
    <font>
      <sz val="11"/>
      <color theme="1"/>
      <name val="Calibri"/>
      <family val="2"/>
      <scheme val="minor"/>
    </font>
    <font>
      <sz val="11"/>
      <color theme="1"/>
      <name val="Calibri"/>
      <family val="2"/>
      <scheme val="minor"/>
    </font>
    <font>
      <b/>
      <sz val="8"/>
      <color rgb="FF1B1B1B"/>
      <name val="Roboto"/>
    </font>
    <font>
      <sz val="8"/>
      <color rgb="FF1B1B1B"/>
      <name val="Roboto"/>
    </font>
    <font>
      <b/>
      <sz val="12"/>
      <color theme="1"/>
      <name val="Calibri"/>
      <family val="2"/>
      <scheme val="minor"/>
    </font>
    <font>
      <b/>
      <sz val="11"/>
      <color theme="1"/>
      <name val="Calibri"/>
      <family val="2"/>
      <scheme val="minor"/>
    </font>
    <font>
      <b/>
      <sz val="14"/>
      <color theme="1"/>
      <name val="Calibri"/>
      <family val="2"/>
      <scheme val="minor"/>
    </font>
    <font>
      <u/>
      <sz val="11"/>
      <color theme="10"/>
      <name val="Calibri"/>
      <family val="2"/>
      <scheme val="minor"/>
    </font>
    <font>
      <sz val="10"/>
      <color theme="1"/>
      <name val="Verdana"/>
      <family val="2"/>
    </font>
    <font>
      <b/>
      <sz val="10"/>
      <color theme="1"/>
      <name val="Verdana"/>
      <family val="2"/>
    </font>
    <font>
      <i/>
      <sz val="11"/>
      <color theme="1"/>
      <name val="Calibri"/>
      <family val="2"/>
      <scheme val="minor"/>
    </font>
    <font>
      <b/>
      <u/>
      <sz val="11"/>
      <color theme="10"/>
      <name val="Calibri"/>
      <family val="2"/>
      <scheme val="minor"/>
    </font>
    <font>
      <sz val="8"/>
      <name val="Calibri"/>
      <family val="2"/>
      <scheme val="minor"/>
    </font>
    <font>
      <i/>
      <sz val="9"/>
      <color rgb="FFFF0000"/>
      <name val="Calibri"/>
      <family val="2"/>
      <scheme val="minor"/>
    </font>
    <font>
      <sz val="10"/>
      <color theme="1"/>
      <name val="Roboto"/>
    </font>
    <font>
      <u/>
      <sz val="10"/>
      <color theme="8" tint="-0.249977111117893"/>
      <name val="Roboto"/>
    </font>
    <font>
      <u/>
      <sz val="11"/>
      <color theme="8" tint="-0.249977111117893"/>
      <name val="Calibri"/>
      <family val="2"/>
      <scheme val="minor"/>
    </font>
    <font>
      <b/>
      <sz val="9"/>
      <color theme="0"/>
      <name val="Roboto"/>
    </font>
    <font>
      <b/>
      <sz val="9"/>
      <color rgb="FF1B1B1B"/>
      <name val="Roboto"/>
    </font>
    <font>
      <sz val="11"/>
      <color rgb="FF000000"/>
      <name val="Calibri"/>
      <family val="2"/>
      <scheme val="minor"/>
    </font>
    <font>
      <sz val="11"/>
      <name val="Calibri"/>
      <family val="2"/>
      <scheme val="minor"/>
    </font>
    <font>
      <i/>
      <sz val="11"/>
      <name val="Calibri"/>
      <family val="2"/>
      <scheme val="minor"/>
    </font>
    <font>
      <b/>
      <sz val="10"/>
      <color theme="1"/>
      <name val="Roboto"/>
    </font>
    <font>
      <b/>
      <i/>
      <sz val="11"/>
      <color theme="1"/>
      <name val="Calibri"/>
      <family val="2"/>
      <scheme val="minor"/>
    </font>
    <font>
      <b/>
      <sz val="12"/>
      <name val="Calibri"/>
      <family val="2"/>
      <scheme val="minor"/>
    </font>
    <font>
      <b/>
      <sz val="11"/>
      <name val="Calibri"/>
      <family val="2"/>
      <scheme val="minor"/>
    </font>
    <font>
      <sz val="9"/>
      <color rgb="FF1B1B1B"/>
      <name val="Roboto"/>
    </font>
    <font>
      <b/>
      <sz val="10"/>
      <color rgb="FF1B1B1B"/>
      <name val="Roboto"/>
    </font>
    <font>
      <sz val="6"/>
      <color rgb="FF1B1B1B"/>
      <name val="Roboto"/>
    </font>
    <font>
      <i/>
      <sz val="10"/>
      <name val="Calibri"/>
      <family val="2"/>
      <scheme val="minor"/>
    </font>
    <font>
      <b/>
      <i/>
      <sz val="10"/>
      <name val="Calibri"/>
      <family val="2"/>
      <scheme val="minor"/>
    </font>
    <font>
      <b/>
      <sz val="12"/>
      <color rgb="FFFF0000"/>
      <name val="Calibri"/>
      <family val="2"/>
      <scheme val="minor"/>
    </font>
    <font>
      <b/>
      <u/>
      <sz val="11"/>
      <color rgb="FFFF0000"/>
      <name val="Calibri"/>
      <family val="2"/>
      <scheme val="minor"/>
    </font>
    <font>
      <b/>
      <sz val="14"/>
      <color rgb="FFFF0000"/>
      <name val="Roboto"/>
    </font>
    <font>
      <b/>
      <sz val="11"/>
      <color theme="1"/>
      <name val="Roboto"/>
    </font>
    <font>
      <b/>
      <sz val="12"/>
      <color theme="1"/>
      <name val="Roboto"/>
    </font>
    <font>
      <b/>
      <sz val="11"/>
      <color rgb="FFFF0000"/>
      <name val="Calibri"/>
      <family val="2"/>
      <scheme val="minor"/>
    </font>
    <font>
      <b/>
      <i/>
      <sz val="11"/>
      <color rgb="FFFF0000"/>
      <name val="Calibri"/>
      <family val="2"/>
      <scheme val="minor"/>
    </font>
    <font>
      <sz val="9"/>
      <color theme="1"/>
      <name val="Roboto"/>
    </font>
    <font>
      <b/>
      <sz val="9"/>
      <color theme="1"/>
      <name val="Roboto"/>
    </font>
    <font>
      <sz val="10"/>
      <color theme="1"/>
      <name val="Calibri"/>
      <family val="2"/>
      <scheme val="minor"/>
    </font>
    <font>
      <b/>
      <sz val="10"/>
      <color rgb="FFFF0000"/>
      <name val="Roboto"/>
    </font>
    <font>
      <b/>
      <u/>
      <sz val="10"/>
      <color rgb="FFFF0000"/>
      <name val="Roboto"/>
    </font>
    <font>
      <b/>
      <i/>
      <sz val="10"/>
      <color rgb="FFFF0000"/>
      <name val="Roboto"/>
    </font>
    <font>
      <b/>
      <i/>
      <sz val="9"/>
      <color rgb="FFFF0000"/>
      <name val="Roboto"/>
    </font>
    <font>
      <b/>
      <sz val="10"/>
      <name val="Roboto"/>
    </font>
    <font>
      <b/>
      <sz val="11"/>
      <color rgb="FF000000"/>
      <name val="Calibri"/>
      <family val="2"/>
      <scheme val="minor"/>
    </font>
    <font>
      <b/>
      <u/>
      <sz val="11"/>
      <color rgb="FF000000"/>
      <name val="Calibri"/>
      <family val="2"/>
      <scheme val="minor"/>
    </font>
    <font>
      <b/>
      <i/>
      <sz val="12"/>
      <color rgb="FFFF0000"/>
      <name val="Calibri"/>
      <family val="2"/>
      <scheme val="minor"/>
    </font>
    <font>
      <b/>
      <sz val="16"/>
      <color theme="1"/>
      <name val="Calibri"/>
      <family val="2"/>
      <scheme val="minor"/>
    </font>
    <font>
      <sz val="11"/>
      <color theme="1"/>
      <name val="Roboto"/>
    </font>
    <font>
      <i/>
      <sz val="12"/>
      <color rgb="FFFF0000"/>
      <name val="Calibri"/>
      <family val="2"/>
      <scheme val="minor"/>
    </font>
    <font>
      <b/>
      <i/>
      <u/>
      <sz val="12"/>
      <color rgb="FFFF0000"/>
      <name val="Calibri"/>
      <family val="2"/>
      <scheme val="minor"/>
    </font>
    <font>
      <i/>
      <sz val="11"/>
      <color theme="1"/>
      <name val="Roboto"/>
    </font>
    <font>
      <i/>
      <sz val="11"/>
      <name val="Roboto"/>
    </font>
    <font>
      <b/>
      <sz val="11"/>
      <name val="Roboto"/>
    </font>
    <font>
      <b/>
      <i/>
      <sz val="11"/>
      <color theme="1"/>
      <name val="Roboto"/>
    </font>
    <font>
      <b/>
      <sz val="11"/>
      <color rgb="FFFF0000"/>
      <name val="Roboto"/>
    </font>
    <font>
      <i/>
      <sz val="11"/>
      <color rgb="FFFF0000"/>
      <name val="Roboto"/>
    </font>
    <font>
      <b/>
      <i/>
      <sz val="11"/>
      <color rgb="FFFF0000"/>
      <name val="Roboto"/>
    </font>
    <font>
      <b/>
      <i/>
      <u/>
      <sz val="11"/>
      <color rgb="FFFF0000"/>
      <name val="Roboto"/>
    </font>
    <font>
      <b/>
      <i/>
      <sz val="10"/>
      <name val="Roboto"/>
    </font>
    <font>
      <b/>
      <u/>
      <sz val="12"/>
      <color theme="1"/>
      <name val="Calibri"/>
      <family val="2"/>
      <scheme val="minor"/>
    </font>
    <font>
      <b/>
      <u/>
      <sz val="14"/>
      <color theme="1"/>
      <name val="Calibri"/>
      <family val="2"/>
      <scheme val="minor"/>
    </font>
    <font>
      <b/>
      <sz val="9"/>
      <color rgb="FFFF0000"/>
      <name val="Roboto"/>
    </font>
    <font>
      <b/>
      <sz val="12"/>
      <color rgb="FFFF0000"/>
      <name val="Roboto"/>
    </font>
    <font>
      <u/>
      <sz val="10"/>
      <color theme="10"/>
      <name val="Calibri"/>
      <family val="2"/>
      <scheme val="minor"/>
    </font>
    <font>
      <sz val="11"/>
      <color rgb="FFFF0000"/>
      <name val="Calibri"/>
      <family val="2"/>
      <scheme val="minor"/>
    </font>
    <font>
      <b/>
      <sz val="11"/>
      <color rgb="FFFF0000"/>
      <name val="Aptos"/>
      <family val="2"/>
    </font>
  </fonts>
  <fills count="21">
    <fill>
      <patternFill patternType="none"/>
    </fill>
    <fill>
      <patternFill patternType="gray125"/>
    </fill>
    <fill>
      <patternFill patternType="solid">
        <fgColor rgb="FFFFFFFF"/>
        <bgColor indexed="64"/>
      </patternFill>
    </fill>
    <fill>
      <patternFill patternType="solid">
        <fgColor rgb="FFE0E6EB"/>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8E5"/>
        <bgColor indexed="64"/>
      </patternFill>
    </fill>
    <fill>
      <patternFill patternType="solid">
        <fgColor theme="1"/>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rgb="FFFFC000"/>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FFFF99"/>
        <bgColor indexed="64"/>
      </patternFill>
    </fill>
    <fill>
      <patternFill patternType="solid">
        <fgColor theme="8" tint="0.79998168889431442"/>
        <bgColor indexed="64"/>
      </patternFill>
    </fill>
    <fill>
      <patternFill patternType="solid">
        <fgColor theme="9" tint="0.79998168889431442"/>
        <bgColor rgb="FF000000"/>
      </patternFill>
    </fill>
    <fill>
      <patternFill patternType="solid">
        <fgColor rgb="FFDDEBF7"/>
        <bgColor indexed="64"/>
      </patternFill>
    </fill>
    <fill>
      <patternFill patternType="solid">
        <fgColor theme="5" tint="0.59999389629810485"/>
        <bgColor indexed="64"/>
      </patternFill>
    </fill>
    <fill>
      <patternFill patternType="solid">
        <fgColor theme="6" tint="0.39997558519241921"/>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1B1B1B"/>
      </left>
      <right style="thin">
        <color rgb="FF1B1B1B"/>
      </right>
      <top style="thin">
        <color rgb="FF1B1B1B"/>
      </top>
      <bottom/>
      <diagonal/>
    </border>
    <border>
      <left style="thin">
        <color rgb="FF1B1B1B"/>
      </left>
      <right/>
      <top style="thin">
        <color rgb="FF1B1B1B"/>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thin">
        <color rgb="FF1B1B1B"/>
      </right>
      <top style="thin">
        <color rgb="FF1B1B1B"/>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top style="thin">
        <color indexed="64"/>
      </top>
      <bottom/>
      <diagonal/>
    </border>
  </borders>
  <cellStyleXfs count="5">
    <xf numFmtId="0" fontId="0" fillId="0" borderId="0"/>
    <xf numFmtId="9" fontId="1" fillId="0" borderId="0" applyFont="0" applyFill="0" applyBorder="0" applyAlignment="0" applyProtection="0"/>
    <xf numFmtId="0" fontId="7" fillId="0" borderId="0" applyNumberForma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249">
    <xf numFmtId="0" fontId="0" fillId="0" borderId="0" xfId="0"/>
    <xf numFmtId="0" fontId="5" fillId="0" borderId="0" xfId="0" applyFont="1"/>
    <xf numFmtId="0" fontId="6" fillId="0" borderId="0" xfId="0" applyFont="1"/>
    <xf numFmtId="164" fontId="0" fillId="0" borderId="0" xfId="0" applyNumberFormat="1"/>
    <xf numFmtId="0" fontId="9" fillId="2" borderId="3" xfId="0" applyFont="1" applyFill="1" applyBorder="1" applyAlignment="1">
      <alignment vertical="center" wrapText="1"/>
    </xf>
    <xf numFmtId="6" fontId="8" fillId="2" borderId="3" xfId="0" applyNumberFormat="1" applyFont="1" applyFill="1" applyBorder="1" applyAlignment="1">
      <alignment vertical="top" wrapText="1"/>
    </xf>
    <xf numFmtId="0" fontId="8" fillId="2" borderId="3" xfId="0" applyFont="1" applyFill="1" applyBorder="1" applyAlignment="1">
      <alignment vertical="top" wrapText="1"/>
    </xf>
    <xf numFmtId="9" fontId="9" fillId="2" borderId="3" xfId="1" applyFont="1" applyFill="1" applyBorder="1" applyAlignment="1">
      <alignment vertical="center" wrapText="1"/>
    </xf>
    <xf numFmtId="1" fontId="8" fillId="2" borderId="3" xfId="0" applyNumberFormat="1" applyFont="1" applyFill="1" applyBorder="1" applyAlignment="1">
      <alignment vertical="top" wrapText="1"/>
    </xf>
    <xf numFmtId="0" fontId="9" fillId="0" borderId="7" xfId="0" applyFont="1" applyBorder="1" applyAlignment="1">
      <alignment vertical="center" wrapText="1"/>
    </xf>
    <xf numFmtId="0" fontId="9" fillId="0" borderId="8" xfId="0" applyFont="1" applyBorder="1" applyAlignment="1">
      <alignment vertical="center" wrapText="1"/>
    </xf>
    <xf numFmtId="9" fontId="9" fillId="0" borderId="3" xfId="1" applyFont="1" applyFill="1" applyBorder="1" applyAlignment="1">
      <alignment vertical="center" wrapText="1"/>
    </xf>
    <xf numFmtId="9" fontId="9" fillId="0" borderId="5" xfId="1" applyFont="1" applyFill="1" applyBorder="1" applyAlignment="1">
      <alignment vertical="center" wrapText="1"/>
    </xf>
    <xf numFmtId="6" fontId="8" fillId="0" borderId="4" xfId="0" applyNumberFormat="1" applyFont="1" applyBorder="1" applyAlignment="1">
      <alignment vertical="top" wrapText="1"/>
    </xf>
    <xf numFmtId="0" fontId="8" fillId="0" borderId="3" xfId="0" applyFont="1" applyBorder="1" applyAlignment="1">
      <alignment vertical="top" wrapText="1"/>
    </xf>
    <xf numFmtId="0" fontId="8" fillId="0" borderId="5" xfId="0" applyFont="1" applyBorder="1" applyAlignment="1">
      <alignment vertical="top" wrapText="1"/>
    </xf>
    <xf numFmtId="6" fontId="8" fillId="0" borderId="9" xfId="0" applyNumberFormat="1" applyFont="1" applyBorder="1" applyAlignment="1">
      <alignment vertical="top" wrapText="1"/>
    </xf>
    <xf numFmtId="0" fontId="8" fillId="0" borderId="10" xfId="0" applyFont="1" applyBorder="1" applyAlignment="1">
      <alignment vertical="top" wrapText="1"/>
    </xf>
    <xf numFmtId="0" fontId="8" fillId="0" borderId="11" xfId="0" applyFont="1" applyBorder="1" applyAlignment="1">
      <alignment vertical="top" wrapText="1"/>
    </xf>
    <xf numFmtId="164" fontId="3" fillId="3" borderId="0" xfId="0" applyNumberFormat="1" applyFont="1" applyFill="1" applyAlignment="1">
      <alignment vertical="center" wrapText="1"/>
    </xf>
    <xf numFmtId="164" fontId="3" fillId="2" borderId="0" xfId="0" applyNumberFormat="1" applyFont="1" applyFill="1" applyAlignment="1">
      <alignment vertical="center" wrapText="1"/>
    </xf>
    <xf numFmtId="0" fontId="0" fillId="0" borderId="0" xfId="0" applyAlignment="1">
      <alignment wrapText="1"/>
    </xf>
    <xf numFmtId="0" fontId="11" fillId="0" borderId="0" xfId="2" applyFont="1" applyAlignment="1">
      <alignment wrapText="1"/>
    </xf>
    <xf numFmtId="6" fontId="9" fillId="0" borderId="6" xfId="0" applyNumberFormat="1" applyFont="1" applyBorder="1" applyAlignment="1">
      <alignment vertical="center" wrapText="1"/>
    </xf>
    <xf numFmtId="6" fontId="9" fillId="0" borderId="4" xfId="0" applyNumberFormat="1" applyFont="1" applyBorder="1" applyAlignment="1">
      <alignment vertical="center" wrapText="1"/>
    </xf>
    <xf numFmtId="6" fontId="0" fillId="0" borderId="0" xfId="0" applyNumberFormat="1"/>
    <xf numFmtId="6" fontId="4" fillId="0" borderId="0" xfId="0" applyNumberFormat="1" applyFont="1"/>
    <xf numFmtId="0" fontId="0" fillId="0" borderId="0" xfId="0" applyAlignment="1">
      <alignment vertical="top" wrapText="1"/>
    </xf>
    <xf numFmtId="0" fontId="0" fillId="0" borderId="0" xfId="0" quotePrefix="1"/>
    <xf numFmtId="0" fontId="0" fillId="0" borderId="2" xfId="0" applyBorder="1"/>
    <xf numFmtId="0" fontId="3" fillId="7" borderId="18" xfId="0" applyFont="1" applyFill="1" applyBorder="1" applyAlignment="1" applyProtection="1">
      <alignment vertical="center" wrapText="1"/>
      <protection locked="0"/>
    </xf>
    <xf numFmtId="0" fontId="3" fillId="7" borderId="1" xfId="0" applyFont="1" applyFill="1" applyBorder="1" applyAlignment="1" applyProtection="1">
      <alignment vertical="center" wrapText="1"/>
      <protection locked="0"/>
    </xf>
    <xf numFmtId="8" fontId="3" fillId="5" borderId="1" xfId="0" applyNumberFormat="1" applyFont="1" applyFill="1" applyBorder="1" applyAlignment="1">
      <alignment vertical="center" wrapText="1"/>
    </xf>
    <xf numFmtId="14" fontId="3" fillId="7" borderId="1" xfId="0" applyNumberFormat="1" applyFont="1" applyFill="1" applyBorder="1" applyAlignment="1" applyProtection="1">
      <alignment vertical="center" wrapText="1"/>
      <protection locked="0"/>
    </xf>
    <xf numFmtId="1" fontId="3" fillId="7" borderId="1" xfId="0" applyNumberFormat="1" applyFont="1" applyFill="1" applyBorder="1" applyAlignment="1" applyProtection="1">
      <alignment vertical="center" wrapText="1"/>
      <protection locked="0"/>
    </xf>
    <xf numFmtId="0" fontId="14" fillId="7" borderId="1" xfId="0" applyFont="1" applyFill="1" applyBorder="1" applyProtection="1">
      <protection locked="0"/>
    </xf>
    <xf numFmtId="0" fontId="14" fillId="7" borderId="12" xfId="0" applyFont="1" applyFill="1" applyBorder="1" applyProtection="1">
      <protection locked="0"/>
    </xf>
    <xf numFmtId="0" fontId="4" fillId="4" borderId="19" xfId="0" applyFont="1" applyFill="1" applyBorder="1"/>
    <xf numFmtId="0" fontId="4" fillId="4" borderId="20" xfId="0" applyFont="1" applyFill="1" applyBorder="1"/>
    <xf numFmtId="0" fontId="16" fillId="0" borderId="0" xfId="2" quotePrefix="1" applyFont="1"/>
    <xf numFmtId="0" fontId="5" fillId="0" borderId="0" xfId="0" applyFont="1" applyAlignment="1">
      <alignment horizontal="left" wrapText="1"/>
    </xf>
    <xf numFmtId="0" fontId="16" fillId="0" borderId="0" xfId="2" applyFont="1" applyAlignment="1">
      <alignment horizontal="left"/>
    </xf>
    <xf numFmtId="0" fontId="13" fillId="0" borderId="0" xfId="0" applyFont="1" applyAlignment="1">
      <alignment horizontal="left" vertical="top" wrapText="1"/>
    </xf>
    <xf numFmtId="0" fontId="2" fillId="6" borderId="19" xfId="0" applyFont="1" applyFill="1" applyBorder="1" applyAlignment="1">
      <alignment vertical="center" wrapText="1"/>
    </xf>
    <xf numFmtId="0" fontId="18" fillId="6" borderId="16" xfId="0" applyFont="1" applyFill="1" applyBorder="1" applyAlignment="1">
      <alignment vertical="center" wrapText="1"/>
    </xf>
    <xf numFmtId="0" fontId="18" fillId="6" borderId="13" xfId="0" applyFont="1" applyFill="1" applyBorder="1" applyAlignment="1">
      <alignment vertical="center" wrapText="1"/>
    </xf>
    <xf numFmtId="0" fontId="18" fillId="6" borderId="13" xfId="0" applyFont="1" applyFill="1" applyBorder="1" applyAlignment="1">
      <alignment horizontal="center" vertical="center" wrapText="1"/>
    </xf>
    <xf numFmtId="0" fontId="18" fillId="6" borderId="17" xfId="0" applyFont="1" applyFill="1" applyBorder="1" applyAlignment="1">
      <alignment horizontal="center" vertical="center" wrapText="1"/>
    </xf>
    <xf numFmtId="0" fontId="7" fillId="0" borderId="0" xfId="2" applyAlignment="1">
      <alignment wrapText="1"/>
    </xf>
    <xf numFmtId="0" fontId="13" fillId="0" borderId="0" xfId="0" applyFont="1" applyAlignment="1">
      <alignment vertical="top" wrapText="1"/>
    </xf>
    <xf numFmtId="0" fontId="20" fillId="0" borderId="0" xfId="0" applyFont="1" applyAlignment="1">
      <alignment vertical="top"/>
    </xf>
    <xf numFmtId="8" fontId="3" fillId="5" borderId="1" xfId="0" applyNumberFormat="1" applyFont="1" applyFill="1" applyBorder="1" applyAlignment="1" applyProtection="1">
      <alignment vertical="center" wrapText="1"/>
      <protection locked="0"/>
    </xf>
    <xf numFmtId="0" fontId="21" fillId="0" borderId="21" xfId="0" applyFont="1" applyBorder="1"/>
    <xf numFmtId="0" fontId="10" fillId="0" borderId="0" xfId="0" applyFont="1" applyAlignment="1">
      <alignment vertical="center" wrapText="1"/>
    </xf>
    <xf numFmtId="0" fontId="0" fillId="0" borderId="22" xfId="0" applyBorder="1"/>
    <xf numFmtId="0" fontId="0" fillId="0" borderId="23" xfId="0" applyBorder="1"/>
    <xf numFmtId="0" fontId="0" fillId="0" borderId="17" xfId="0" applyBorder="1"/>
    <xf numFmtId="0" fontId="0" fillId="0" borderId="1" xfId="0" applyBorder="1"/>
    <xf numFmtId="0" fontId="0" fillId="0" borderId="18" xfId="0" applyBorder="1"/>
    <xf numFmtId="0" fontId="0" fillId="0" borderId="19" xfId="0" applyBorder="1"/>
    <xf numFmtId="14" fontId="0" fillId="0" borderId="19" xfId="0" applyNumberFormat="1" applyBorder="1"/>
    <xf numFmtId="0" fontId="5" fillId="0" borderId="16" xfId="0" applyFont="1" applyBorder="1"/>
    <xf numFmtId="0" fontId="5" fillId="0" borderId="13" xfId="0" applyFont="1" applyBorder="1"/>
    <xf numFmtId="0" fontId="0" fillId="0" borderId="12" xfId="0" applyBorder="1"/>
    <xf numFmtId="0" fontId="15" fillId="10" borderId="1" xfId="2" applyFont="1" applyFill="1" applyBorder="1" applyAlignment="1">
      <alignment vertical="top" wrapText="1"/>
    </xf>
    <xf numFmtId="8" fontId="24" fillId="11" borderId="0" xfId="0" applyNumberFormat="1" applyFont="1" applyFill="1" applyAlignment="1">
      <alignment vertical="center" wrapText="1"/>
    </xf>
    <xf numFmtId="0" fontId="20" fillId="11" borderId="0" xfId="0" applyFont="1" applyFill="1"/>
    <xf numFmtId="0" fontId="25" fillId="11" borderId="0" xfId="0" applyFont="1" applyFill="1" applyAlignment="1">
      <alignment horizontal="right" vertical="center"/>
    </xf>
    <xf numFmtId="166" fontId="3" fillId="7" borderId="1" xfId="0" applyNumberFormat="1" applyFont="1" applyFill="1" applyBorder="1" applyAlignment="1" applyProtection="1">
      <alignment vertical="center" wrapText="1"/>
      <protection locked="0"/>
    </xf>
    <xf numFmtId="43" fontId="3" fillId="7" borderId="1" xfId="3" applyFont="1" applyFill="1" applyBorder="1" applyAlignment="1" applyProtection="1">
      <alignment vertical="center" wrapText="1"/>
      <protection locked="0"/>
    </xf>
    <xf numFmtId="40" fontId="17" fillId="8" borderId="14" xfId="0" applyNumberFormat="1" applyFont="1" applyFill="1" applyBorder="1" applyAlignment="1">
      <alignment horizontal="right" vertical="center" wrapText="1"/>
    </xf>
    <xf numFmtId="40" fontId="17" fillId="8" borderId="15" xfId="0" applyNumberFormat="1" applyFont="1" applyFill="1" applyBorder="1" applyAlignment="1">
      <alignment horizontal="right" vertical="center" wrapText="1"/>
    </xf>
    <xf numFmtId="0" fontId="18" fillId="6" borderId="13" xfId="0" applyFont="1" applyFill="1" applyBorder="1" applyAlignment="1">
      <alignment horizontal="right" vertical="center" wrapText="1"/>
    </xf>
    <xf numFmtId="40" fontId="17" fillId="8" borderId="28" xfId="0" applyNumberFormat="1" applyFont="1" applyFill="1" applyBorder="1" applyAlignment="1">
      <alignment horizontal="right" vertical="center" wrapText="1"/>
    </xf>
    <xf numFmtId="0" fontId="18" fillId="6" borderId="16" xfId="0" applyFont="1" applyFill="1" applyBorder="1" applyAlignment="1">
      <alignment horizontal="center" vertical="center" wrapText="1"/>
    </xf>
    <xf numFmtId="0" fontId="4" fillId="4" borderId="24" xfId="0" applyFont="1" applyFill="1" applyBorder="1"/>
    <xf numFmtId="0" fontId="18" fillId="6" borderId="32" xfId="0" applyFont="1" applyFill="1" applyBorder="1" applyAlignment="1">
      <alignment horizontal="center" vertical="center" wrapText="1"/>
    </xf>
    <xf numFmtId="0" fontId="18" fillId="6" borderId="33" xfId="0" applyFont="1" applyFill="1" applyBorder="1" applyAlignment="1">
      <alignment horizontal="center" vertical="center" wrapText="1"/>
    </xf>
    <xf numFmtId="0" fontId="18" fillId="6" borderId="34" xfId="0" applyFont="1" applyFill="1" applyBorder="1" applyAlignment="1">
      <alignment horizontal="center" vertical="center" wrapText="1"/>
    </xf>
    <xf numFmtId="1" fontId="3" fillId="7" borderId="19" xfId="0" applyNumberFormat="1" applyFont="1" applyFill="1" applyBorder="1" applyAlignment="1" applyProtection="1">
      <alignment vertical="center" wrapText="1"/>
      <protection locked="0"/>
    </xf>
    <xf numFmtId="8" fontId="3" fillId="5" borderId="18" xfId="0" applyNumberFormat="1" applyFont="1" applyFill="1" applyBorder="1" applyAlignment="1">
      <alignment vertical="center" wrapText="1"/>
    </xf>
    <xf numFmtId="1" fontId="3" fillId="7" borderId="37" xfId="0" applyNumberFormat="1" applyFont="1" applyFill="1" applyBorder="1" applyAlignment="1" applyProtection="1">
      <alignment vertical="center" wrapText="1"/>
      <protection locked="0"/>
    </xf>
    <xf numFmtId="1" fontId="3" fillId="7" borderId="38" xfId="0" applyNumberFormat="1" applyFont="1" applyFill="1" applyBorder="1" applyAlignment="1" applyProtection="1">
      <alignment vertical="center" wrapText="1"/>
      <protection locked="0"/>
    </xf>
    <xf numFmtId="1" fontId="3" fillId="7" borderId="27" xfId="0" applyNumberFormat="1" applyFont="1" applyFill="1" applyBorder="1" applyAlignment="1" applyProtection="1">
      <alignment vertical="center" wrapText="1"/>
      <protection locked="0"/>
    </xf>
    <xf numFmtId="1" fontId="3" fillId="7" borderId="35" xfId="0" applyNumberFormat="1" applyFont="1" applyFill="1" applyBorder="1" applyAlignment="1" applyProtection="1">
      <alignment vertical="center" wrapText="1"/>
      <protection locked="0"/>
    </xf>
    <xf numFmtId="1" fontId="3" fillId="7" borderId="36" xfId="0" applyNumberFormat="1" applyFont="1" applyFill="1" applyBorder="1" applyAlignment="1" applyProtection="1">
      <alignment vertical="center" wrapText="1"/>
      <protection locked="0"/>
    </xf>
    <xf numFmtId="0" fontId="5" fillId="0" borderId="42" xfId="0" applyFont="1" applyBorder="1" applyAlignment="1">
      <alignment horizontal="center"/>
    </xf>
    <xf numFmtId="0" fontId="5" fillId="0" borderId="43" xfId="0" applyFont="1" applyBorder="1" applyAlignment="1">
      <alignment horizontal="center"/>
    </xf>
    <xf numFmtId="0" fontId="5" fillId="0" borderId="44" xfId="0" applyFont="1" applyBorder="1" applyAlignment="1">
      <alignment horizontal="center" wrapText="1"/>
    </xf>
    <xf numFmtId="0" fontId="5" fillId="0" borderId="37" xfId="0" applyFont="1" applyBorder="1" applyAlignment="1">
      <alignment horizontal="right" vertical="center"/>
    </xf>
    <xf numFmtId="0" fontId="27" fillId="13" borderId="37" xfId="0" applyFont="1" applyFill="1" applyBorder="1" applyAlignment="1">
      <alignment horizontal="center" vertical="center" wrapText="1"/>
    </xf>
    <xf numFmtId="0" fontId="27" fillId="13" borderId="1" xfId="0" applyFont="1" applyFill="1" applyBorder="1" applyAlignment="1">
      <alignment horizontal="center" vertical="center" wrapText="1"/>
    </xf>
    <xf numFmtId="167" fontId="38" fillId="0" borderId="37" xfId="0" applyNumberFormat="1" applyFont="1" applyBorder="1" applyAlignment="1" applyProtection="1">
      <alignment horizontal="center" vertical="center"/>
      <protection locked="0"/>
    </xf>
    <xf numFmtId="168" fontId="38" fillId="0" borderId="1" xfId="0" applyNumberFormat="1" applyFont="1" applyBorder="1" applyAlignment="1" applyProtection="1">
      <alignment horizontal="center" vertical="center"/>
      <protection locked="0"/>
    </xf>
    <xf numFmtId="168" fontId="38" fillId="16" borderId="1" xfId="0" applyNumberFormat="1" applyFont="1" applyFill="1" applyBorder="1" applyAlignment="1" applyProtection="1">
      <alignment horizontal="center" vertical="center"/>
      <protection locked="0"/>
    </xf>
    <xf numFmtId="169" fontId="38" fillId="0" borderId="1" xfId="0" applyNumberFormat="1" applyFont="1" applyBorder="1" applyAlignment="1" applyProtection="1">
      <alignment horizontal="center" vertical="center"/>
      <protection locked="0"/>
    </xf>
    <xf numFmtId="167" fontId="38" fillId="0" borderId="1" xfId="0" applyNumberFormat="1" applyFont="1" applyBorder="1" applyAlignment="1" applyProtection="1">
      <alignment horizontal="center" vertical="center"/>
      <protection locked="0"/>
    </xf>
    <xf numFmtId="8" fontId="26" fillId="17" borderId="37" xfId="0" applyNumberFormat="1" applyFont="1" applyFill="1" applyBorder="1" applyAlignment="1" applyProtection="1">
      <alignment vertical="center" wrapText="1"/>
      <protection locked="0"/>
    </xf>
    <xf numFmtId="168" fontId="38" fillId="18" borderId="1" xfId="0" applyNumberFormat="1" applyFont="1" applyFill="1" applyBorder="1" applyAlignment="1" applyProtection="1">
      <alignment horizontal="center" vertical="center"/>
      <protection locked="0"/>
    </xf>
    <xf numFmtId="167" fontId="38" fillId="0" borderId="27" xfId="0" applyNumberFormat="1" applyFont="1" applyBorder="1" applyAlignment="1" applyProtection="1">
      <alignment horizontal="center" vertical="center"/>
      <protection locked="0"/>
    </xf>
    <xf numFmtId="168" fontId="38" fillId="0" borderId="35" xfId="0" applyNumberFormat="1" applyFont="1" applyBorder="1" applyAlignment="1" applyProtection="1">
      <alignment horizontal="center" vertical="center"/>
      <protection locked="0"/>
    </xf>
    <xf numFmtId="168" fontId="38" fillId="16" borderId="35" xfId="0" applyNumberFormat="1" applyFont="1" applyFill="1" applyBorder="1" applyAlignment="1" applyProtection="1">
      <alignment horizontal="center" vertical="center"/>
      <protection locked="0"/>
    </xf>
    <xf numFmtId="169" fontId="38" fillId="0" borderId="35" xfId="0" applyNumberFormat="1" applyFont="1" applyBorder="1" applyAlignment="1" applyProtection="1">
      <alignment horizontal="center" vertical="center"/>
      <protection locked="0"/>
    </xf>
    <xf numFmtId="167" fontId="38" fillId="0" borderId="35" xfId="0" applyNumberFormat="1" applyFont="1" applyBorder="1" applyAlignment="1" applyProtection="1">
      <alignment horizontal="center" vertical="center"/>
      <protection locked="0"/>
    </xf>
    <xf numFmtId="0" fontId="4" fillId="0" borderId="56" xfId="0" applyFont="1" applyBorder="1" applyAlignment="1">
      <alignment horizontal="center"/>
    </xf>
    <xf numFmtId="165" fontId="4" fillId="0" borderId="47" xfId="0" applyNumberFormat="1" applyFont="1" applyBorder="1"/>
    <xf numFmtId="0" fontId="40" fillId="0" borderId="0" xfId="0" applyFont="1"/>
    <xf numFmtId="0" fontId="34" fillId="0" borderId="53" xfId="0" applyFont="1" applyBorder="1" applyAlignment="1">
      <alignment horizontal="right"/>
    </xf>
    <xf numFmtId="44" fontId="39" fillId="0" borderId="48" xfId="0" applyNumberFormat="1" applyFont="1" applyBorder="1"/>
    <xf numFmtId="0" fontId="41" fillId="0" borderId="0" xfId="0" applyFont="1"/>
    <xf numFmtId="43" fontId="44" fillId="19" borderId="57" xfId="3" applyFont="1" applyFill="1" applyBorder="1"/>
    <xf numFmtId="43" fontId="26" fillId="17" borderId="1" xfId="3" applyFont="1" applyFill="1" applyBorder="1" applyAlignment="1" applyProtection="1">
      <alignment horizontal="right" vertical="center" wrapText="1"/>
      <protection locked="0"/>
    </xf>
    <xf numFmtId="43" fontId="38" fillId="0" borderId="38" xfId="3" applyFont="1" applyBorder="1" applyAlignment="1" applyProtection="1">
      <alignment horizontal="right" vertical="center"/>
      <protection locked="0"/>
    </xf>
    <xf numFmtId="43" fontId="38" fillId="0" borderId="36" xfId="3" applyFont="1" applyBorder="1" applyAlignment="1" applyProtection="1">
      <alignment horizontal="right" vertical="center"/>
      <protection locked="0"/>
    </xf>
    <xf numFmtId="0" fontId="22" fillId="18" borderId="37" xfId="0" applyFont="1" applyFill="1" applyBorder="1" applyAlignment="1">
      <alignment horizontal="center"/>
    </xf>
    <xf numFmtId="0" fontId="22" fillId="18" borderId="1" xfId="0" applyFont="1" applyFill="1" applyBorder="1" applyAlignment="1">
      <alignment horizontal="center"/>
    </xf>
    <xf numFmtId="0" fontId="22" fillId="18" borderId="38" xfId="0" applyFont="1" applyFill="1" applyBorder="1" applyAlignment="1">
      <alignment horizontal="right"/>
    </xf>
    <xf numFmtId="8" fontId="45" fillId="12" borderId="25" xfId="0" applyNumberFormat="1" applyFont="1" applyFill="1" applyBorder="1" applyAlignment="1">
      <alignment horizontal="right" vertical="center" wrapText="1"/>
    </xf>
    <xf numFmtId="0" fontId="27" fillId="12" borderId="26" xfId="0" applyFont="1" applyFill="1" applyBorder="1" applyAlignment="1">
      <alignment horizontal="right" vertical="center" wrapText="1"/>
    </xf>
    <xf numFmtId="8" fontId="27" fillId="4" borderId="19" xfId="0" applyNumberFormat="1" applyFont="1" applyFill="1" applyBorder="1" applyAlignment="1">
      <alignment horizontal="right" vertical="center" wrapText="1"/>
    </xf>
    <xf numFmtId="0" fontId="20" fillId="0" borderId="0" xfId="0" applyFont="1"/>
    <xf numFmtId="0" fontId="14" fillId="6" borderId="1" xfId="0" applyFont="1" applyFill="1" applyBorder="1" applyAlignment="1">
      <alignment vertical="top" wrapText="1"/>
    </xf>
    <xf numFmtId="0" fontId="19" fillId="0" borderId="0" xfId="0" applyFont="1"/>
    <xf numFmtId="0" fontId="19" fillId="0" borderId="1" xfId="0" applyFont="1" applyBorder="1" applyAlignment="1">
      <alignment vertical="top" wrapText="1"/>
    </xf>
    <xf numFmtId="0" fontId="7" fillId="0" borderId="1" xfId="2" applyBorder="1" applyAlignment="1">
      <alignment vertical="top" wrapText="1"/>
    </xf>
    <xf numFmtId="0" fontId="7" fillId="0" borderId="1" xfId="2" applyFill="1" applyBorder="1" applyAlignment="1">
      <alignment vertical="top" wrapText="1"/>
    </xf>
    <xf numFmtId="0" fontId="7" fillId="0" borderId="1" xfId="2" applyBorder="1" applyAlignment="1">
      <alignment wrapText="1"/>
    </xf>
    <xf numFmtId="0" fontId="19" fillId="0" borderId="1" xfId="0" applyFont="1" applyBorder="1" applyAlignment="1">
      <alignment wrapText="1"/>
    </xf>
    <xf numFmtId="0" fontId="46" fillId="0" borderId="1" xfId="0" applyFont="1" applyBorder="1" applyAlignment="1">
      <alignment wrapText="1"/>
    </xf>
    <xf numFmtId="0" fontId="19" fillId="0" borderId="12" xfId="0" applyFont="1" applyBorder="1" applyAlignment="1">
      <alignment wrapText="1"/>
    </xf>
    <xf numFmtId="0" fontId="19" fillId="0" borderId="58" xfId="0" applyFont="1" applyBorder="1" applyAlignment="1">
      <alignment wrapText="1"/>
    </xf>
    <xf numFmtId="0" fontId="19" fillId="0" borderId="13" xfId="0" applyFont="1" applyBorder="1" applyAlignment="1">
      <alignment wrapText="1"/>
    </xf>
    <xf numFmtId="0" fontId="0" fillId="7" borderId="1" xfId="0" applyFill="1" applyBorder="1" applyAlignment="1" applyProtection="1">
      <alignment horizontal="left" vertical="center" wrapText="1"/>
      <protection locked="0"/>
    </xf>
    <xf numFmtId="0" fontId="10" fillId="7" borderId="1" xfId="0" applyFont="1" applyFill="1" applyBorder="1" applyAlignment="1" applyProtection="1">
      <alignment horizontal="left" vertical="center" wrapText="1"/>
      <protection locked="0"/>
    </xf>
    <xf numFmtId="0" fontId="20" fillId="7" borderId="1" xfId="0" applyFont="1" applyFill="1" applyBorder="1" applyAlignment="1" applyProtection="1">
      <alignment horizontal="left" vertical="center" wrapText="1"/>
      <protection locked="0"/>
    </xf>
    <xf numFmtId="0" fontId="0" fillId="7" borderId="35" xfId="0" applyFill="1" applyBorder="1" applyAlignment="1" applyProtection="1">
      <alignment horizontal="left" vertical="center" wrapText="1"/>
      <protection locked="0"/>
    </xf>
    <xf numFmtId="0" fontId="20" fillId="7" borderId="36" xfId="0" applyFont="1" applyFill="1" applyBorder="1" applyAlignment="1" applyProtection="1">
      <alignment horizontal="left" vertical="center"/>
      <protection locked="0"/>
    </xf>
    <xf numFmtId="0" fontId="20" fillId="7" borderId="36" xfId="0" applyFont="1" applyFill="1" applyBorder="1" applyAlignment="1" applyProtection="1">
      <alignment horizontal="left" vertical="center" wrapText="1"/>
      <protection locked="0"/>
    </xf>
    <xf numFmtId="0" fontId="0" fillId="7" borderId="38" xfId="0" applyFill="1" applyBorder="1" applyAlignment="1" applyProtection="1">
      <alignment horizontal="left" vertical="center" wrapText="1"/>
      <protection locked="0"/>
    </xf>
    <xf numFmtId="0" fontId="0" fillId="7" borderId="38" xfId="0" applyFill="1" applyBorder="1" applyAlignment="1" applyProtection="1">
      <alignment horizontal="left" vertical="center"/>
      <protection locked="0"/>
    </xf>
    <xf numFmtId="0" fontId="23" fillId="10" borderId="0" xfId="0" applyFont="1" applyFill="1" applyAlignment="1">
      <alignment horizontal="center" vertical="center"/>
    </xf>
    <xf numFmtId="0" fontId="5" fillId="0" borderId="0" xfId="0" applyFont="1" applyAlignment="1">
      <alignment horizontal="right"/>
    </xf>
    <xf numFmtId="0" fontId="28" fillId="7" borderId="18" xfId="0" applyFont="1" applyFill="1" applyBorder="1" applyAlignment="1" applyProtection="1">
      <alignment vertical="center"/>
      <protection locked="0"/>
    </xf>
    <xf numFmtId="8" fontId="28" fillId="7" borderId="18" xfId="0" applyNumberFormat="1" applyFont="1" applyFill="1" applyBorder="1" applyAlignment="1" applyProtection="1">
      <alignment vertical="center"/>
      <protection locked="0"/>
    </xf>
    <xf numFmtId="0" fontId="4" fillId="14" borderId="37" xfId="0" applyFont="1" applyFill="1" applyBorder="1" applyAlignment="1">
      <alignment horizontal="right" vertical="center"/>
    </xf>
    <xf numFmtId="0" fontId="25" fillId="0" borderId="37" xfId="0" applyFont="1" applyBorder="1" applyAlignment="1">
      <alignment horizontal="right" vertical="center"/>
    </xf>
    <xf numFmtId="0" fontId="24" fillId="0" borderId="27" xfId="0" applyFont="1" applyBorder="1" applyAlignment="1">
      <alignment horizontal="right" vertical="center"/>
    </xf>
    <xf numFmtId="0" fontId="5" fillId="0" borderId="37" xfId="0" applyFont="1" applyBorder="1" applyAlignment="1">
      <alignment horizontal="right" vertical="center" wrapText="1"/>
    </xf>
    <xf numFmtId="0" fontId="20" fillId="7" borderId="38" xfId="0" applyFont="1" applyFill="1" applyBorder="1" applyAlignment="1" applyProtection="1">
      <alignment horizontal="left" vertical="center"/>
      <protection locked="0"/>
    </xf>
    <xf numFmtId="0" fontId="11" fillId="0" borderId="27" xfId="2" applyFont="1" applyBorder="1" applyAlignment="1">
      <alignment horizontal="right" vertical="center"/>
    </xf>
    <xf numFmtId="0" fontId="5" fillId="0" borderId="0" xfId="0" applyFont="1" applyAlignment="1">
      <alignment horizontal="right" vertical="center"/>
    </xf>
    <xf numFmtId="0" fontId="0" fillId="7" borderId="1" xfId="0" applyFill="1" applyBorder="1" applyAlignment="1" applyProtection="1">
      <alignment horizontal="left" vertical="center"/>
      <protection locked="0"/>
    </xf>
    <xf numFmtId="0" fontId="14" fillId="7" borderId="1" xfId="0" applyFont="1" applyFill="1" applyBorder="1" applyAlignment="1" applyProtection="1">
      <alignment horizontal="left" vertical="center" wrapText="1"/>
      <protection locked="0"/>
    </xf>
    <xf numFmtId="14" fontId="14" fillId="7" borderId="1" xfId="0" applyNumberFormat="1" applyFont="1" applyFill="1" applyBorder="1" applyAlignment="1" applyProtection="1">
      <alignment horizontal="left" vertical="center" wrapText="1"/>
      <protection locked="0"/>
    </xf>
    <xf numFmtId="43" fontId="3" fillId="7" borderId="12" xfId="3" applyFont="1" applyFill="1" applyBorder="1" applyAlignment="1" applyProtection="1">
      <alignment vertical="center" wrapText="1"/>
      <protection locked="0"/>
    </xf>
    <xf numFmtId="1" fontId="3" fillId="7" borderId="12" xfId="0" applyNumberFormat="1" applyFont="1" applyFill="1" applyBorder="1" applyAlignment="1" applyProtection="1">
      <alignment vertical="center" wrapText="1"/>
      <protection locked="0"/>
    </xf>
    <xf numFmtId="8" fontId="3" fillId="5" borderId="12" xfId="0" applyNumberFormat="1" applyFont="1" applyFill="1" applyBorder="1" applyAlignment="1" applyProtection="1">
      <alignment vertical="center" wrapText="1"/>
      <protection locked="0"/>
    </xf>
    <xf numFmtId="8" fontId="3" fillId="5" borderId="12" xfId="0" applyNumberFormat="1" applyFont="1" applyFill="1" applyBorder="1" applyAlignment="1">
      <alignment vertical="center" wrapText="1"/>
    </xf>
    <xf numFmtId="0" fontId="37" fillId="0" borderId="0" xfId="0" applyFont="1" applyAlignment="1">
      <alignment vertical="center"/>
    </xf>
    <xf numFmtId="0" fontId="51" fillId="0" borderId="0" xfId="0" quotePrefix="1" applyFont="1" applyAlignment="1">
      <alignment horizontal="right" vertical="top"/>
    </xf>
    <xf numFmtId="0" fontId="50" fillId="0" borderId="0" xfId="0" applyFont="1"/>
    <xf numFmtId="0" fontId="50" fillId="19" borderId="51" xfId="0" applyFont="1" applyFill="1" applyBorder="1"/>
    <xf numFmtId="0" fontId="50" fillId="19" borderId="40" xfId="0" applyFont="1" applyFill="1" applyBorder="1"/>
    <xf numFmtId="0" fontId="61" fillId="19" borderId="51" xfId="0" applyFont="1" applyFill="1" applyBorder="1" applyAlignment="1">
      <alignment horizontal="right"/>
    </xf>
    <xf numFmtId="0" fontId="5" fillId="0" borderId="0" xfId="0" applyFont="1" applyAlignment="1">
      <alignment horizontal="right" wrapText="1"/>
    </xf>
    <xf numFmtId="0" fontId="53" fillId="0" borderId="53" xfId="0" applyFont="1" applyBorder="1" applyAlignment="1">
      <alignment vertical="center" wrapText="1"/>
    </xf>
    <xf numFmtId="0" fontId="22" fillId="0" borderId="49" xfId="0" applyFont="1" applyBorder="1" applyAlignment="1">
      <alignment horizontal="right" vertical="center"/>
    </xf>
    <xf numFmtId="0" fontId="66" fillId="9" borderId="1" xfId="2" applyFont="1" applyFill="1" applyBorder="1" applyAlignment="1">
      <alignment vertical="top" wrapText="1"/>
    </xf>
    <xf numFmtId="44" fontId="0" fillId="0" borderId="0" xfId="4" applyFont="1"/>
    <xf numFmtId="0" fontId="29" fillId="13" borderId="0" xfId="0" applyFont="1" applyFill="1" applyAlignment="1">
      <alignment horizontal="center"/>
    </xf>
    <xf numFmtId="0" fontId="6" fillId="5" borderId="51" xfId="0" applyFont="1" applyFill="1" applyBorder="1" applyAlignment="1">
      <alignment horizontal="center" vertical="center"/>
    </xf>
    <xf numFmtId="0" fontId="6" fillId="5" borderId="40" xfId="0" applyFont="1" applyFill="1" applyBorder="1" applyAlignment="1">
      <alignment horizontal="center" vertical="center"/>
    </xf>
    <xf numFmtId="0" fontId="6" fillId="5" borderId="41" xfId="0" applyFont="1" applyFill="1" applyBorder="1" applyAlignment="1">
      <alignment horizontal="center" vertical="center"/>
    </xf>
    <xf numFmtId="0" fontId="27" fillId="6" borderId="29" xfId="0" applyFont="1" applyFill="1" applyBorder="1" applyAlignment="1">
      <alignment horizontal="center" vertical="center" wrapText="1"/>
    </xf>
    <xf numFmtId="0" fontId="27" fillId="6" borderId="30" xfId="0" applyFont="1" applyFill="1" applyBorder="1" applyAlignment="1">
      <alignment horizontal="center" vertical="center" wrapText="1"/>
    </xf>
    <xf numFmtId="0" fontId="27" fillId="6" borderId="31" xfId="0" applyFont="1" applyFill="1" applyBorder="1" applyAlignment="1">
      <alignment horizontal="center" vertical="center" wrapText="1"/>
    </xf>
    <xf numFmtId="0" fontId="21" fillId="0" borderId="21" xfId="0" applyFont="1" applyBorder="1" applyAlignment="1">
      <alignment horizontal="left"/>
    </xf>
    <xf numFmtId="0" fontId="10" fillId="9" borderId="21" xfId="0" applyFont="1" applyFill="1" applyBorder="1" applyAlignment="1">
      <alignment horizontal="center" vertical="center"/>
    </xf>
    <xf numFmtId="0" fontId="4" fillId="4" borderId="20" xfId="0" applyFont="1" applyFill="1" applyBorder="1" applyAlignment="1">
      <alignment horizontal="center"/>
    </xf>
    <xf numFmtId="0" fontId="4" fillId="4" borderId="24" xfId="0" applyFont="1" applyFill="1" applyBorder="1" applyAlignment="1">
      <alignment horizontal="center"/>
    </xf>
    <xf numFmtId="0" fontId="4" fillId="0" borderId="24" xfId="0" applyFont="1" applyBorder="1" applyAlignment="1">
      <alignment horizontal="center" vertical="center"/>
    </xf>
    <xf numFmtId="0" fontId="4" fillId="0" borderId="39" xfId="0" applyFont="1" applyBorder="1" applyAlignment="1">
      <alignment horizontal="center" vertical="center"/>
    </xf>
    <xf numFmtId="0" fontId="23" fillId="14" borderId="0" xfId="0" applyFont="1" applyFill="1" applyAlignment="1">
      <alignment horizontal="center" vertical="center" wrapText="1"/>
    </xf>
    <xf numFmtId="0" fontId="23" fillId="14" borderId="50" xfId="0" applyFont="1" applyFill="1" applyBorder="1" applyAlignment="1">
      <alignment horizontal="center" vertical="center" wrapText="1"/>
    </xf>
    <xf numFmtId="0" fontId="49" fillId="0" borderId="0" xfId="0" applyFont="1" applyAlignment="1">
      <alignment horizontal="left" vertical="center"/>
    </xf>
    <xf numFmtId="0" fontId="48" fillId="0" borderId="0" xfId="0" applyFont="1" applyAlignment="1">
      <alignment horizontal="center" wrapText="1"/>
    </xf>
    <xf numFmtId="0" fontId="48" fillId="0" borderId="50" xfId="0" applyFont="1" applyBorder="1" applyAlignment="1">
      <alignment horizontal="center" wrapText="1"/>
    </xf>
    <xf numFmtId="0" fontId="14" fillId="7" borderId="1" xfId="0" applyFont="1" applyFill="1" applyBorder="1" applyAlignment="1" applyProtection="1">
      <alignment horizontal="left" vertical="top" wrapText="1"/>
      <protection locked="0"/>
    </xf>
    <xf numFmtId="0" fontId="22" fillId="0" borderId="53" xfId="0" applyFont="1" applyBorder="1" applyAlignment="1">
      <alignment horizontal="center" vertical="center" wrapText="1"/>
    </xf>
    <xf numFmtId="0" fontId="22" fillId="0" borderId="49" xfId="0" applyFont="1" applyBorder="1" applyAlignment="1">
      <alignment horizontal="center" vertical="center" wrapText="1"/>
    </xf>
    <xf numFmtId="0" fontId="22" fillId="0" borderId="48" xfId="0" applyFont="1" applyBorder="1" applyAlignment="1">
      <alignment horizontal="center" vertical="center" wrapText="1"/>
    </xf>
    <xf numFmtId="0" fontId="22" fillId="0" borderId="45" xfId="0" applyFont="1" applyBorder="1" applyAlignment="1">
      <alignment horizontal="center" vertical="center" wrapText="1"/>
    </xf>
    <xf numFmtId="0" fontId="22" fillId="0" borderId="21" xfId="0" applyFont="1" applyBorder="1" applyAlignment="1">
      <alignment horizontal="center" vertical="center" wrapText="1"/>
    </xf>
    <xf numFmtId="0" fontId="22" fillId="0" borderId="52" xfId="0" applyFont="1" applyBorder="1" applyAlignment="1">
      <alignment horizontal="center" vertical="center" wrapText="1"/>
    </xf>
    <xf numFmtId="0" fontId="35" fillId="18" borderId="29" xfId="0" applyFont="1" applyFill="1" applyBorder="1" applyAlignment="1">
      <alignment horizontal="center" vertical="center"/>
    </xf>
    <xf numFmtId="0" fontId="35" fillId="18" borderId="30" xfId="0" applyFont="1" applyFill="1" applyBorder="1" applyAlignment="1">
      <alignment horizontal="center" vertical="center"/>
    </xf>
    <xf numFmtId="0" fontId="35" fillId="18" borderId="31" xfId="0" applyFont="1" applyFill="1" applyBorder="1" applyAlignment="1">
      <alignment horizontal="center" vertical="center"/>
    </xf>
    <xf numFmtId="0" fontId="18" fillId="13" borderId="19" xfId="0" applyFont="1" applyFill="1" applyBorder="1" applyAlignment="1">
      <alignment horizontal="left" vertical="center" wrapText="1"/>
    </xf>
    <xf numFmtId="0" fontId="18" fillId="13" borderId="20" xfId="0" applyFont="1" applyFill="1" applyBorder="1" applyAlignment="1">
      <alignment horizontal="left" vertical="center" wrapText="1"/>
    </xf>
    <xf numFmtId="0" fontId="18" fillId="13" borderId="55" xfId="0" applyFont="1" applyFill="1" applyBorder="1" applyAlignment="1">
      <alignment horizontal="left" vertical="center" wrapText="1"/>
    </xf>
    <xf numFmtId="0" fontId="33" fillId="11" borderId="53" xfId="0" applyFont="1" applyFill="1" applyBorder="1" applyAlignment="1">
      <alignment horizontal="center"/>
    </xf>
    <xf numFmtId="0" fontId="33" fillId="11" borderId="49" xfId="0" applyFont="1" applyFill="1" applyBorder="1" applyAlignment="1">
      <alignment horizontal="center"/>
    </xf>
    <xf numFmtId="0" fontId="33" fillId="11" borderId="48" xfId="0" applyFont="1" applyFill="1" applyBorder="1" applyAlignment="1">
      <alignment horizontal="center"/>
    </xf>
    <xf numFmtId="0" fontId="54" fillId="15" borderId="0" xfId="0" applyFont="1" applyFill="1" applyAlignment="1" applyProtection="1">
      <alignment horizontal="center"/>
      <protection locked="0"/>
    </xf>
    <xf numFmtId="0" fontId="54" fillId="15" borderId="50" xfId="0" applyFont="1" applyFill="1" applyBorder="1" applyAlignment="1" applyProtection="1">
      <alignment horizontal="center"/>
      <protection locked="0"/>
    </xf>
    <xf numFmtId="0" fontId="55" fillId="0" borderId="54" xfId="0" applyFont="1" applyBorder="1" applyAlignment="1">
      <alignment horizontal="right"/>
    </xf>
    <xf numFmtId="0" fontId="55" fillId="0" borderId="0" xfId="0" applyFont="1" applyAlignment="1">
      <alignment horizontal="right"/>
    </xf>
    <xf numFmtId="0" fontId="53" fillId="0" borderId="54" xfId="0" applyFont="1" applyBorder="1" applyAlignment="1">
      <alignment horizontal="center" vertical="center" wrapText="1"/>
    </xf>
    <xf numFmtId="0" fontId="53" fillId="0" borderId="0" xfId="0" applyFont="1" applyAlignment="1">
      <alignment horizontal="center" vertical="center" wrapText="1"/>
    </xf>
    <xf numFmtId="0" fontId="53" fillId="0" borderId="50" xfId="0" applyFont="1" applyBorder="1" applyAlignment="1">
      <alignment horizontal="center" vertical="center" wrapText="1"/>
    </xf>
    <xf numFmtId="0" fontId="14" fillId="7" borderId="49" xfId="0" applyFont="1" applyFill="1" applyBorder="1" applyAlignment="1" applyProtection="1">
      <alignment horizontal="left" vertical="top" wrapText="1"/>
      <protection locked="0"/>
    </xf>
    <xf numFmtId="0" fontId="14" fillId="7" borderId="48" xfId="0" applyFont="1" applyFill="1" applyBorder="1" applyAlignment="1" applyProtection="1">
      <alignment horizontal="left" vertical="top" wrapText="1"/>
      <protection locked="0"/>
    </xf>
    <xf numFmtId="0" fontId="14" fillId="7" borderId="46" xfId="0" applyFont="1" applyFill="1" applyBorder="1" applyAlignment="1" applyProtection="1">
      <alignment horizontal="left" vertical="top" wrapText="1"/>
      <protection locked="0"/>
    </xf>
    <xf numFmtId="0" fontId="14" fillId="7" borderId="47" xfId="0" applyFont="1" applyFill="1" applyBorder="1" applyAlignment="1" applyProtection="1">
      <alignment horizontal="left" vertical="top" wrapText="1"/>
      <protection locked="0"/>
    </xf>
    <xf numFmtId="0" fontId="10" fillId="0" borderId="56" xfId="0" applyFont="1" applyBorder="1" applyAlignment="1">
      <alignment horizontal="right" wrapText="1"/>
    </xf>
    <xf numFmtId="0" fontId="10" fillId="0" borderId="46" xfId="0" applyFont="1" applyBorder="1" applyAlignment="1">
      <alignment horizontal="right" wrapText="1"/>
    </xf>
    <xf numFmtId="0" fontId="3" fillId="17" borderId="19" xfId="0" applyFont="1" applyFill="1" applyBorder="1" applyAlignment="1" applyProtection="1">
      <alignment horizontal="left" vertical="center" wrapText="1"/>
      <protection locked="0"/>
    </xf>
    <xf numFmtId="0" fontId="3" fillId="17" borderId="20" xfId="0" applyFont="1" applyFill="1" applyBorder="1" applyAlignment="1" applyProtection="1">
      <alignment horizontal="left" vertical="center" wrapText="1"/>
      <protection locked="0"/>
    </xf>
    <xf numFmtId="0" fontId="3" fillId="17" borderId="55" xfId="0" applyFont="1" applyFill="1" applyBorder="1" applyAlignment="1" applyProtection="1">
      <alignment horizontal="left" vertical="center" wrapText="1"/>
      <protection locked="0"/>
    </xf>
    <xf numFmtId="0" fontId="41" fillId="20" borderId="29" xfId="0" applyFont="1" applyFill="1" applyBorder="1" applyAlignment="1">
      <alignment horizontal="center" vertical="center" wrapText="1"/>
    </xf>
    <xf numFmtId="0" fontId="22" fillId="20" borderId="30" xfId="0" applyFont="1" applyFill="1" applyBorder="1" applyAlignment="1">
      <alignment horizontal="center" vertical="center" wrapText="1"/>
    </xf>
    <xf numFmtId="0" fontId="22" fillId="20" borderId="31" xfId="0" applyFont="1" applyFill="1" applyBorder="1" applyAlignment="1">
      <alignment horizontal="center" vertical="center" wrapText="1"/>
    </xf>
    <xf numFmtId="0" fontId="33" fillId="11" borderId="54" xfId="0" applyFont="1" applyFill="1" applyBorder="1" applyAlignment="1">
      <alignment horizontal="center"/>
    </xf>
    <xf numFmtId="0" fontId="33" fillId="11" borderId="0" xfId="0" applyFont="1" applyFill="1" applyAlignment="1">
      <alignment horizontal="center"/>
    </xf>
    <xf numFmtId="0" fontId="33" fillId="11" borderId="50" xfId="0" applyFont="1" applyFill="1" applyBorder="1" applyAlignment="1">
      <alignment horizontal="center"/>
    </xf>
    <xf numFmtId="0" fontId="14" fillId="0" borderId="59" xfId="0" applyFont="1" applyBorder="1" applyAlignment="1" applyProtection="1">
      <alignment horizontal="left" vertical="top" wrapText="1"/>
      <protection locked="0"/>
    </xf>
    <xf numFmtId="0" fontId="14" fillId="0" borderId="24" xfId="0" applyFont="1" applyBorder="1" applyAlignment="1" applyProtection="1">
      <alignment horizontal="left" vertical="top" wrapText="1"/>
      <protection locked="0"/>
    </xf>
    <xf numFmtId="0" fontId="14" fillId="0" borderId="39" xfId="0" applyFont="1" applyBorder="1" applyAlignment="1" applyProtection="1">
      <alignment horizontal="left" vertical="top" wrapText="1"/>
      <protection locked="0"/>
    </xf>
    <xf numFmtId="0" fontId="14" fillId="0" borderId="54" xfId="0" applyFont="1" applyBorder="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4" fillId="0" borderId="50" xfId="0" applyFont="1" applyBorder="1" applyAlignment="1" applyProtection="1">
      <alignment horizontal="left" vertical="top" wrapText="1"/>
      <protection locked="0"/>
    </xf>
    <xf numFmtId="0" fontId="14" fillId="0" borderId="56" xfId="0" applyFont="1" applyBorder="1" applyAlignment="1" applyProtection="1">
      <alignment horizontal="left" vertical="top" wrapText="1"/>
      <protection locked="0"/>
    </xf>
    <xf numFmtId="0" fontId="14" fillId="0" borderId="46" xfId="0" applyFont="1" applyBorder="1" applyAlignment="1" applyProtection="1">
      <alignment horizontal="left" vertical="top" wrapText="1"/>
      <protection locked="0"/>
    </xf>
    <xf numFmtId="0" fontId="14" fillId="0" borderId="47" xfId="0" applyFont="1" applyBorder="1" applyAlignment="1" applyProtection="1">
      <alignment horizontal="left" vertical="top" wrapText="1"/>
      <protection locked="0"/>
    </xf>
    <xf numFmtId="0" fontId="22" fillId="18" borderId="40" xfId="0" applyFont="1" applyFill="1" applyBorder="1" applyAlignment="1">
      <alignment horizontal="center"/>
    </xf>
    <xf numFmtId="0" fontId="22" fillId="18" borderId="41" xfId="0" applyFont="1" applyFill="1" applyBorder="1" applyAlignment="1">
      <alignment horizontal="center"/>
    </xf>
    <xf numFmtId="0" fontId="50" fillId="7" borderId="54" xfId="0" applyFont="1" applyFill="1" applyBorder="1" applyAlignment="1" applyProtection="1">
      <alignment horizontal="left" vertical="top" wrapText="1"/>
      <protection locked="0"/>
    </xf>
    <xf numFmtId="0" fontId="50" fillId="7" borderId="0" xfId="0" applyFont="1" applyFill="1" applyAlignment="1" applyProtection="1">
      <alignment horizontal="left" vertical="top" wrapText="1"/>
      <protection locked="0"/>
    </xf>
    <xf numFmtId="0" fontId="50" fillId="7" borderId="50" xfId="0" applyFont="1" applyFill="1" applyBorder="1" applyAlignment="1" applyProtection="1">
      <alignment horizontal="left" vertical="top" wrapText="1"/>
      <protection locked="0"/>
    </xf>
    <xf numFmtId="0" fontId="50" fillId="7" borderId="56" xfId="0" applyFont="1" applyFill="1" applyBorder="1" applyAlignment="1" applyProtection="1">
      <alignment horizontal="left" vertical="top" wrapText="1"/>
      <protection locked="0"/>
    </xf>
    <xf numFmtId="0" fontId="50" fillId="7" borderId="46" xfId="0" applyFont="1" applyFill="1" applyBorder="1" applyAlignment="1" applyProtection="1">
      <alignment horizontal="left" vertical="top" wrapText="1"/>
      <protection locked="0"/>
    </xf>
    <xf numFmtId="0" fontId="50" fillId="7" borderId="47" xfId="0" applyFont="1" applyFill="1" applyBorder="1" applyAlignment="1" applyProtection="1">
      <alignment horizontal="left" vertical="top" wrapText="1"/>
      <protection locked="0"/>
    </xf>
    <xf numFmtId="0" fontId="0" fillId="0" borderId="12" xfId="0" applyBorder="1" applyAlignment="1">
      <alignment horizontal="center" vertical="center"/>
    </xf>
    <xf numFmtId="0" fontId="0" fillId="0" borderId="58" xfId="0" applyBorder="1" applyAlignment="1">
      <alignment horizontal="center" vertical="center"/>
    </xf>
    <xf numFmtId="0" fontId="0" fillId="0" borderId="13" xfId="0" applyBorder="1" applyAlignment="1">
      <alignment horizontal="center" vertical="center"/>
    </xf>
    <xf numFmtId="0" fontId="20" fillId="0" borderId="0" xfId="0" quotePrefix="1" applyFont="1"/>
    <xf numFmtId="0" fontId="67" fillId="0" borderId="0" xfId="0" quotePrefix="1" applyFont="1"/>
    <xf numFmtId="0" fontId="68" fillId="0" borderId="0" xfId="0" applyFont="1"/>
    <xf numFmtId="0" fontId="36" fillId="0" borderId="0" xfId="0" applyFont="1"/>
  </cellXfs>
  <cellStyles count="5">
    <cellStyle name="Comma" xfId="3" builtinId="3"/>
    <cellStyle name="Currency" xfId="4" builtinId="4"/>
    <cellStyle name="Hyperlink" xfId="2" builtinId="8"/>
    <cellStyle name="Normal" xfId="0" builtinId="0"/>
    <cellStyle name="Percent" xfId="1" builtinId="5"/>
  </cellStyles>
  <dxfs count="60">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numFmt numFmtId="10" formatCode="&quot;$&quot;#,##0_);[Red]\(&quot;$&quot;#,##0\)"/>
      <fill>
        <patternFill patternType="none">
          <fgColor indexed="64"/>
          <bgColor auto="1"/>
        </patternFill>
      </fill>
      <alignment horizontal="general" vertical="top" textRotation="0" wrapText="1" indent="0" justifyLastLine="0" shrinkToFit="0" readingOrder="0"/>
      <border diagonalUp="0" diagonalDown="0">
        <left/>
        <right style="thin">
          <color rgb="FF000000"/>
        </right>
        <top style="thin">
          <color rgb="FF000000"/>
        </top>
        <bottom style="thin">
          <color rgb="FF000000"/>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top" textRotation="0" wrapText="1" indent="0" justifyLastLine="0" shrinkToFit="0" readingOrder="0"/>
    </dxf>
    <dxf>
      <border outline="0">
        <bottom style="thin">
          <color rgb="FF000000"/>
        </bottom>
      </border>
    </dxf>
    <dxf>
      <font>
        <b/>
        <i val="0"/>
        <strike val="0"/>
        <condense val="0"/>
        <extend val="0"/>
        <outline val="0"/>
        <shadow val="0"/>
        <u val="none"/>
        <vertAlign val="baseline"/>
        <sz val="10"/>
        <color theme="1"/>
        <name val="Verdana"/>
        <family val="2"/>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rgb="FF000000"/>
        </left>
        <right style="thin">
          <color rgb="FF000000"/>
        </right>
        <top/>
        <bottom/>
      </border>
    </dxf>
    <dxf>
      <border diagonalUp="0" diagonalDown="0">
        <left style="thin">
          <color indexed="64"/>
        </left>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0"/>
        <color theme="1"/>
        <name val="Roboto"/>
        <scheme val="none"/>
      </font>
      <fill>
        <patternFill patternType="solid">
          <fgColor indexed="64"/>
          <bgColor rgb="FFFFF8E5"/>
        </patternFill>
      </fill>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theme="1"/>
        <name val="Roboto"/>
        <scheme val="none"/>
      </font>
      <fill>
        <patternFill patternType="solid">
          <fgColor indexed="64"/>
          <bgColor rgb="FFFFF8E5"/>
        </patternFill>
      </fill>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0"/>
        <color theme="1"/>
        <name val="Roboto"/>
        <scheme val="none"/>
      </font>
      <fill>
        <patternFill patternType="solid">
          <fgColor indexed="64"/>
          <bgColor rgb="FFFFF8E5"/>
        </patternFill>
      </fill>
      <border diagonalUp="0" diagonalDown="0">
        <left style="thin">
          <color indexed="64"/>
        </left>
        <right style="thin">
          <color indexed="64"/>
        </right>
        <top style="thin">
          <color indexed="64"/>
        </top>
        <bottom style="thin">
          <color indexed="64"/>
        </bottom>
      </border>
      <protection locked="0" hidden="0"/>
    </dxf>
    <dxf>
      <border outline="0">
        <bottom style="thin">
          <color indexed="64"/>
        </bottom>
      </border>
    </dxf>
    <dxf>
      <font>
        <strike val="0"/>
        <outline val="0"/>
        <shadow val="0"/>
        <u val="none"/>
        <vertAlign val="baseline"/>
        <sz val="10"/>
        <color theme="1"/>
        <name val="Roboto"/>
        <scheme val="none"/>
      </font>
      <fill>
        <patternFill patternType="solid">
          <fgColor indexed="64"/>
          <bgColor rgb="FFFFF8E5"/>
        </patternFill>
      </fill>
      <protection locked="0" hidden="0"/>
    </dxf>
    <dxf>
      <border>
        <bottom style="thin">
          <color indexed="64"/>
        </bottom>
      </border>
    </dxf>
    <dxf>
      <font>
        <b val="0"/>
        <i val="0"/>
        <strike val="0"/>
        <condense val="0"/>
        <extend val="0"/>
        <outline val="0"/>
        <shadow val="0"/>
        <u val="none"/>
        <vertAlign val="baseline"/>
        <sz val="10"/>
        <color theme="1"/>
        <name val="Roboto"/>
        <scheme val="none"/>
      </font>
      <alignment horizontal="general" vertical="top"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0"/>
        <color rgb="FF1B1B1B"/>
        <name val="Roboto"/>
        <scheme val="none"/>
      </font>
      <numFmt numFmtId="12" formatCode="&quot;$&quot;#,##0.00_);[Red]\(&quot;$&quot;#,##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8"/>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rgb="FF1B1B1B"/>
        <name val="Roboto"/>
        <scheme val="none"/>
      </font>
      <numFmt numFmtId="1" formatCode="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rgb="FF1B1B1B"/>
        <name val="Roboto"/>
        <scheme val="none"/>
      </font>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rgb="FF1B1B1B"/>
        <name val="Roboto"/>
        <scheme val="none"/>
      </font>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rgb="FF1B1B1B"/>
        <name val="Roboto"/>
        <scheme val="none"/>
      </font>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rgb="FF1B1B1B"/>
        <name val="Roboto"/>
        <scheme val="none"/>
      </font>
      <numFmt numFmtId="166" formatCode="#,##0.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rgb="FF1B1B1B"/>
        <name val="Roboto"/>
        <scheme val="none"/>
      </font>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rgb="FF1B1B1B"/>
        <name val="Roboto"/>
        <scheme val="none"/>
      </font>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rgb="FF1B1B1B"/>
        <name val="Roboto"/>
        <scheme val="none"/>
      </font>
      <numFmt numFmtId="1" formatCode="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rgb="FF1B1B1B"/>
        <name val="Roboto"/>
        <scheme val="none"/>
      </font>
      <numFmt numFmtId="1" formatCode="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rgb="FF1B1B1B"/>
        <name val="Roboto"/>
        <scheme val="none"/>
      </font>
      <numFmt numFmtId="1" formatCode="0"/>
      <fill>
        <patternFill patternType="solid">
          <fgColor indexed="64"/>
          <bgColor rgb="FFFFF8E5"/>
        </patternFill>
      </fill>
      <alignment horizontal="general"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rgb="FF1B1B1B"/>
        <name val="Roboto"/>
        <scheme val="none"/>
      </font>
      <numFmt numFmtId="1" formatCode="0"/>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rgb="FF1B1B1B"/>
        <name val="Roboto"/>
        <scheme val="none"/>
      </font>
      <numFmt numFmtId="19" formatCode="m/d/yyyy"/>
      <fill>
        <patternFill patternType="solid">
          <fgColor indexed="64"/>
          <bgColor rgb="FFFFF8E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1B1B1B"/>
        <name val="Roboto"/>
        <scheme val="none"/>
      </font>
      <numFmt numFmtId="12" formatCode="&quot;$&quot;#,##0.00_);[Red]\(&quot;$&quot;#,##0.00\)"/>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6"/>
        <color rgb="FF1B1B1B"/>
        <name val="Roboto"/>
        <scheme val="none"/>
      </font>
      <numFmt numFmtId="12" formatCode="&quot;$&quot;#,##0.00_);[Red]\(&quot;$&quot;#,##0.00\)"/>
      <fill>
        <patternFill patternType="solid">
          <fgColor indexed="64"/>
          <bgColor rgb="FFFFF8E5"/>
        </patternFill>
      </fill>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rgb="FF1B1B1B"/>
        <name val="Roboto"/>
        <scheme val="none"/>
      </font>
      <numFmt numFmtId="0" formatCode="General"/>
      <fill>
        <patternFill patternType="solid">
          <fgColor indexed="64"/>
          <bgColor rgb="FFFFF8E5"/>
        </patternFill>
      </fill>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8"/>
        <color rgb="FF1B1B1B"/>
        <name val="Roboto"/>
        <scheme val="none"/>
      </font>
      <numFmt numFmtId="0" formatCode="General"/>
      <fill>
        <patternFill patternType="solid">
          <fgColor indexed="64"/>
          <bgColor rgb="FFFFF8E5"/>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rgb="FF1B1B1B"/>
        <name val="Roboto"/>
        <scheme val="none"/>
      </font>
      <fill>
        <patternFill patternType="solid">
          <fgColor rgb="FF000000"/>
          <bgColor rgb="FFE0E6EB"/>
        </patternFill>
      </fill>
      <alignment horizontal="general" vertical="center" textRotation="0" wrapText="1" indent="0" justifyLastLine="0" shrinkToFit="0" readingOrder="0"/>
    </dxf>
    <dxf>
      <border>
        <bottom style="thin">
          <color indexed="64"/>
        </bottom>
      </border>
    </dxf>
    <dxf>
      <font>
        <b/>
        <i val="0"/>
        <strike val="0"/>
        <condense val="0"/>
        <extend val="0"/>
        <outline val="0"/>
        <shadow val="0"/>
        <u val="none"/>
        <vertAlign val="baseline"/>
        <sz val="9"/>
        <color rgb="FF1B1B1B"/>
        <name val="Roboto"/>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FF8E5"/>
      <color rgb="FFDDEBF7"/>
      <color rgb="FFFAD2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https://aoprals.state.gov/web920/per_diem.asp" TargetMode="External"/><Relationship Id="rId7"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hyperlink" Target="https://www.travel.dod.mil/Travel-Transportation-Rates/Per-Diem/Per-Diem-Rate-Lookup/" TargetMode="External"/><Relationship Id="rId6" Type="http://schemas.openxmlformats.org/officeDocument/2006/relationships/image" Target="../media/image3.png"/><Relationship Id="rId5" Type="http://schemas.openxmlformats.org/officeDocument/2006/relationships/hyperlink" Target="https://www.gsa.gov/travel/plan-book/per-diem-rates" TargetMode="External"/><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8" Type="http://schemas.openxmlformats.org/officeDocument/2006/relationships/image" Target="../media/image13.png"/><Relationship Id="rId3" Type="http://schemas.openxmlformats.org/officeDocument/2006/relationships/image" Target="../media/image8.png"/><Relationship Id="rId7" Type="http://schemas.openxmlformats.org/officeDocument/2006/relationships/image" Target="../media/image12.png"/><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11.png"/><Relationship Id="rId5" Type="http://schemas.openxmlformats.org/officeDocument/2006/relationships/image" Target="../media/image10.png"/><Relationship Id="rId4"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8</xdr:col>
      <xdr:colOff>490362</xdr:colOff>
      <xdr:row>9</xdr:row>
      <xdr:rowOff>48330</xdr:rowOff>
    </xdr:from>
    <xdr:to>
      <xdr:col>23</xdr:col>
      <xdr:colOff>814918</xdr:colOff>
      <xdr:row>9</xdr:row>
      <xdr:rowOff>507999</xdr:rowOff>
    </xdr:to>
    <xdr:sp macro="" textlink="">
      <xdr:nvSpPr>
        <xdr:cNvPr id="4" name="TextBox 3">
          <a:extLst>
            <a:ext uri="{FF2B5EF4-FFF2-40B4-BE49-F238E27FC236}">
              <a16:creationId xmlns:a16="http://schemas.microsoft.com/office/drawing/2014/main" id="{7E1F09A6-CE3F-B6FE-4A0A-80436DCB12D8}"/>
            </a:ext>
          </a:extLst>
        </xdr:cNvPr>
        <xdr:cNvSpPr txBox="1"/>
      </xdr:nvSpPr>
      <xdr:spPr>
        <a:xfrm>
          <a:off x="7189612" y="3276247"/>
          <a:ext cx="8949973" cy="4596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t>Enter the values into the yellow/tan fields. When available, select from the drop-down options. Enter all values in USD.</a:t>
          </a:r>
          <a:r>
            <a:rPr lang="en-US" sz="1000" b="1" baseline="0"/>
            <a:t>  For more details, refer to the Instructions tab.</a:t>
          </a:r>
          <a:endParaRPr lang="en-US" sz="1000" b="1"/>
        </a:p>
      </xdr:txBody>
    </xdr:sp>
    <xdr:clientData/>
  </xdr:twoCellAnchor>
  <xdr:twoCellAnchor editAs="oneCell">
    <xdr:from>
      <xdr:col>5</xdr:col>
      <xdr:colOff>909814</xdr:colOff>
      <xdr:row>8</xdr:row>
      <xdr:rowOff>21625</xdr:rowOff>
    </xdr:from>
    <xdr:to>
      <xdr:col>8</xdr:col>
      <xdr:colOff>97416</xdr:colOff>
      <xdr:row>9</xdr:row>
      <xdr:rowOff>284334</xdr:rowOff>
    </xdr:to>
    <xdr:pic>
      <xdr:nvPicPr>
        <xdr:cNvPr id="17" name="Picture 16">
          <a:hlinkClick xmlns:r="http://schemas.openxmlformats.org/officeDocument/2006/relationships" r:id="rId1"/>
          <a:extLst>
            <a:ext uri="{FF2B5EF4-FFF2-40B4-BE49-F238E27FC236}">
              <a16:creationId xmlns:a16="http://schemas.microsoft.com/office/drawing/2014/main" id="{36B2528D-2CDC-39CF-28E5-6F4A37DA9DC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93897" y="3016708"/>
          <a:ext cx="2002769" cy="495543"/>
        </a:xfrm>
        <a:prstGeom prst="rect">
          <a:avLst/>
        </a:prstGeom>
      </xdr:spPr>
    </xdr:pic>
    <xdr:clientData/>
  </xdr:twoCellAnchor>
  <xdr:twoCellAnchor editAs="oneCell">
    <xdr:from>
      <xdr:col>5</xdr:col>
      <xdr:colOff>1111249</xdr:colOff>
      <xdr:row>9</xdr:row>
      <xdr:rowOff>235634</xdr:rowOff>
    </xdr:from>
    <xdr:to>
      <xdr:col>8</xdr:col>
      <xdr:colOff>503608</xdr:colOff>
      <xdr:row>9</xdr:row>
      <xdr:rowOff>663221</xdr:rowOff>
    </xdr:to>
    <xdr:pic>
      <xdr:nvPicPr>
        <xdr:cNvPr id="18" name="Picture 17">
          <a:hlinkClick xmlns:r="http://schemas.openxmlformats.org/officeDocument/2006/relationships" r:id="rId3"/>
          <a:extLst>
            <a:ext uri="{FF2B5EF4-FFF2-40B4-BE49-F238E27FC236}">
              <a16:creationId xmlns:a16="http://schemas.microsoft.com/office/drawing/2014/main" id="{8B988AC3-1D53-E330-ACCD-8C818FC2938A}"/>
            </a:ext>
          </a:extLst>
        </xdr:cNvPr>
        <xdr:cNvPicPr>
          <a:picLocks noChangeAspect="1"/>
        </xdr:cNvPicPr>
      </xdr:nvPicPr>
      <xdr:blipFill>
        <a:blip xmlns:r="http://schemas.openxmlformats.org/officeDocument/2006/relationships" r:embed="rId4"/>
        <a:stretch>
          <a:fillRect/>
        </a:stretch>
      </xdr:blipFill>
      <xdr:spPr>
        <a:xfrm>
          <a:off x="4995332" y="3463551"/>
          <a:ext cx="2207526" cy="427587"/>
        </a:xfrm>
        <a:prstGeom prst="rect">
          <a:avLst/>
        </a:prstGeom>
      </xdr:spPr>
    </xdr:pic>
    <xdr:clientData/>
  </xdr:twoCellAnchor>
  <xdr:twoCellAnchor editAs="oneCell">
    <xdr:from>
      <xdr:col>5</xdr:col>
      <xdr:colOff>391584</xdr:colOff>
      <xdr:row>9</xdr:row>
      <xdr:rowOff>70548</xdr:rowOff>
    </xdr:from>
    <xdr:to>
      <xdr:col>5</xdr:col>
      <xdr:colOff>1001108</xdr:colOff>
      <xdr:row>9</xdr:row>
      <xdr:rowOff>679370</xdr:rowOff>
    </xdr:to>
    <xdr:pic>
      <xdr:nvPicPr>
        <xdr:cNvPr id="19" name="Picture 18">
          <a:hlinkClick xmlns:r="http://schemas.openxmlformats.org/officeDocument/2006/relationships" r:id="rId5"/>
          <a:extLst>
            <a:ext uri="{FF2B5EF4-FFF2-40B4-BE49-F238E27FC236}">
              <a16:creationId xmlns:a16="http://schemas.microsoft.com/office/drawing/2014/main" id="{60F4DA58-E1AD-B721-4D35-76BB2F909254}"/>
            </a:ext>
          </a:extLst>
        </xdr:cNvPr>
        <xdr:cNvPicPr>
          <a:picLocks noChangeAspect="1"/>
        </xdr:cNvPicPr>
      </xdr:nvPicPr>
      <xdr:blipFill>
        <a:blip xmlns:r="http://schemas.openxmlformats.org/officeDocument/2006/relationships" r:embed="rId6"/>
        <a:stretch>
          <a:fillRect/>
        </a:stretch>
      </xdr:blipFill>
      <xdr:spPr>
        <a:xfrm>
          <a:off x="4275667" y="3298465"/>
          <a:ext cx="609524" cy="608822"/>
        </a:xfrm>
        <a:prstGeom prst="rect">
          <a:avLst/>
        </a:prstGeom>
      </xdr:spPr>
    </xdr:pic>
    <xdr:clientData/>
  </xdr:twoCellAnchor>
  <xdr:twoCellAnchor editAs="oneCell">
    <xdr:from>
      <xdr:col>0</xdr:col>
      <xdr:colOff>211667</xdr:colOff>
      <xdr:row>1</xdr:row>
      <xdr:rowOff>31750</xdr:rowOff>
    </xdr:from>
    <xdr:to>
      <xdr:col>2</xdr:col>
      <xdr:colOff>10584</xdr:colOff>
      <xdr:row>4</xdr:row>
      <xdr:rowOff>91433</xdr:rowOff>
    </xdr:to>
    <xdr:pic>
      <xdr:nvPicPr>
        <xdr:cNvPr id="5" name="Picture 4">
          <a:extLst>
            <a:ext uri="{FF2B5EF4-FFF2-40B4-BE49-F238E27FC236}">
              <a16:creationId xmlns:a16="http://schemas.microsoft.com/office/drawing/2014/main" id="{93DA28A0-A585-CFBF-98C6-D15457432DF1}"/>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211667" y="275167"/>
          <a:ext cx="1386417" cy="10227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5886451</xdr:colOff>
      <xdr:row>0</xdr:row>
      <xdr:rowOff>133350</xdr:rowOff>
    </xdr:from>
    <xdr:to>
      <xdr:col>1</xdr:col>
      <xdr:colOff>7981951</xdr:colOff>
      <xdr:row>2</xdr:row>
      <xdr:rowOff>193018</xdr:rowOff>
    </xdr:to>
    <xdr:pic>
      <xdr:nvPicPr>
        <xdr:cNvPr id="2" name="Picture 1">
          <a:extLst>
            <a:ext uri="{FF2B5EF4-FFF2-40B4-BE49-F238E27FC236}">
              <a16:creationId xmlns:a16="http://schemas.microsoft.com/office/drawing/2014/main" id="{4B44A231-C03B-4C43-A7EC-3081919737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53151" y="133350"/>
          <a:ext cx="2095500" cy="59306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9</xdr:row>
      <xdr:rowOff>0</xdr:rowOff>
    </xdr:from>
    <xdr:to>
      <xdr:col>27</xdr:col>
      <xdr:colOff>36114</xdr:colOff>
      <xdr:row>11</xdr:row>
      <xdr:rowOff>76143</xdr:rowOff>
    </xdr:to>
    <xdr:pic>
      <xdr:nvPicPr>
        <xdr:cNvPr id="2" name="Picture 1">
          <a:extLst>
            <a:ext uri="{FF2B5EF4-FFF2-40B4-BE49-F238E27FC236}">
              <a16:creationId xmlns:a16="http://schemas.microsoft.com/office/drawing/2014/main" id="{2B76E331-8F9E-4012-A3E8-1EC1050D06A7}"/>
            </a:ext>
          </a:extLst>
        </xdr:cNvPr>
        <xdr:cNvPicPr>
          <a:picLocks noChangeAspect="1"/>
        </xdr:cNvPicPr>
      </xdr:nvPicPr>
      <xdr:blipFill>
        <a:blip xmlns:r="http://schemas.openxmlformats.org/officeDocument/2006/relationships" r:embed="rId1"/>
        <a:stretch>
          <a:fillRect/>
        </a:stretch>
      </xdr:blipFill>
      <xdr:spPr>
        <a:xfrm>
          <a:off x="609600" y="1714500"/>
          <a:ext cx="15885714" cy="457143"/>
        </a:xfrm>
        <a:prstGeom prst="rect">
          <a:avLst/>
        </a:prstGeom>
      </xdr:spPr>
    </xdr:pic>
    <xdr:clientData/>
  </xdr:twoCellAnchor>
  <xdr:twoCellAnchor editAs="oneCell">
    <xdr:from>
      <xdr:col>1</xdr:col>
      <xdr:colOff>0</xdr:colOff>
      <xdr:row>3</xdr:row>
      <xdr:rowOff>0</xdr:rowOff>
    </xdr:from>
    <xdr:to>
      <xdr:col>19</xdr:col>
      <xdr:colOff>455771</xdr:colOff>
      <xdr:row>6</xdr:row>
      <xdr:rowOff>57071</xdr:rowOff>
    </xdr:to>
    <xdr:pic>
      <xdr:nvPicPr>
        <xdr:cNvPr id="3" name="Picture 2">
          <a:extLst>
            <a:ext uri="{FF2B5EF4-FFF2-40B4-BE49-F238E27FC236}">
              <a16:creationId xmlns:a16="http://schemas.microsoft.com/office/drawing/2014/main" id="{308E5960-145B-4EAC-8829-7AC01EEB7CFF}"/>
            </a:ext>
          </a:extLst>
        </xdr:cNvPr>
        <xdr:cNvPicPr>
          <a:picLocks noChangeAspect="1"/>
        </xdr:cNvPicPr>
      </xdr:nvPicPr>
      <xdr:blipFill>
        <a:blip xmlns:r="http://schemas.openxmlformats.org/officeDocument/2006/relationships" r:embed="rId2"/>
        <a:stretch>
          <a:fillRect/>
        </a:stretch>
      </xdr:blipFill>
      <xdr:spPr>
        <a:xfrm>
          <a:off x="609600" y="571500"/>
          <a:ext cx="11428571" cy="628571"/>
        </a:xfrm>
        <a:prstGeom prst="rect">
          <a:avLst/>
        </a:prstGeom>
      </xdr:spPr>
    </xdr:pic>
    <xdr:clientData/>
  </xdr:twoCellAnchor>
  <xdr:twoCellAnchor editAs="oneCell">
    <xdr:from>
      <xdr:col>2</xdr:col>
      <xdr:colOff>0</xdr:colOff>
      <xdr:row>18</xdr:row>
      <xdr:rowOff>0</xdr:rowOff>
    </xdr:from>
    <xdr:to>
      <xdr:col>21</xdr:col>
      <xdr:colOff>208076</xdr:colOff>
      <xdr:row>21</xdr:row>
      <xdr:rowOff>76119</xdr:rowOff>
    </xdr:to>
    <xdr:pic>
      <xdr:nvPicPr>
        <xdr:cNvPr id="4" name="Picture 3">
          <a:extLst>
            <a:ext uri="{FF2B5EF4-FFF2-40B4-BE49-F238E27FC236}">
              <a16:creationId xmlns:a16="http://schemas.microsoft.com/office/drawing/2014/main" id="{5AB91164-786E-4E1D-877E-EB4142ECF0BA}"/>
            </a:ext>
          </a:extLst>
        </xdr:cNvPr>
        <xdr:cNvPicPr>
          <a:picLocks noChangeAspect="1"/>
        </xdr:cNvPicPr>
      </xdr:nvPicPr>
      <xdr:blipFill>
        <a:blip xmlns:r="http://schemas.openxmlformats.org/officeDocument/2006/relationships" r:embed="rId3"/>
        <a:stretch>
          <a:fillRect/>
        </a:stretch>
      </xdr:blipFill>
      <xdr:spPr>
        <a:xfrm>
          <a:off x="1219200" y="3429000"/>
          <a:ext cx="11790476" cy="647619"/>
        </a:xfrm>
        <a:prstGeom prst="rect">
          <a:avLst/>
        </a:prstGeom>
      </xdr:spPr>
    </xdr:pic>
    <xdr:clientData/>
  </xdr:twoCellAnchor>
  <xdr:twoCellAnchor editAs="oneCell">
    <xdr:from>
      <xdr:col>2</xdr:col>
      <xdr:colOff>0</xdr:colOff>
      <xdr:row>21</xdr:row>
      <xdr:rowOff>190499</xdr:rowOff>
    </xdr:from>
    <xdr:to>
      <xdr:col>25</xdr:col>
      <xdr:colOff>598946</xdr:colOff>
      <xdr:row>24</xdr:row>
      <xdr:rowOff>123824</xdr:rowOff>
    </xdr:to>
    <xdr:pic>
      <xdr:nvPicPr>
        <xdr:cNvPr id="5" name="Picture 4">
          <a:extLst>
            <a:ext uri="{FF2B5EF4-FFF2-40B4-BE49-F238E27FC236}">
              <a16:creationId xmlns:a16="http://schemas.microsoft.com/office/drawing/2014/main" id="{04A38678-B8C0-4847-B6D5-840A25150860}"/>
            </a:ext>
          </a:extLst>
        </xdr:cNvPr>
        <xdr:cNvPicPr>
          <a:picLocks noChangeAspect="1"/>
        </xdr:cNvPicPr>
      </xdr:nvPicPr>
      <xdr:blipFill>
        <a:blip xmlns:r="http://schemas.openxmlformats.org/officeDocument/2006/relationships" r:embed="rId4"/>
        <a:stretch>
          <a:fillRect/>
        </a:stretch>
      </xdr:blipFill>
      <xdr:spPr>
        <a:xfrm>
          <a:off x="1219200" y="4190999"/>
          <a:ext cx="14619746" cy="504825"/>
        </a:xfrm>
        <a:prstGeom prst="rect">
          <a:avLst/>
        </a:prstGeom>
      </xdr:spPr>
    </xdr:pic>
    <xdr:clientData/>
  </xdr:twoCellAnchor>
  <xdr:twoCellAnchor editAs="oneCell">
    <xdr:from>
      <xdr:col>2</xdr:col>
      <xdr:colOff>0</xdr:colOff>
      <xdr:row>28</xdr:row>
      <xdr:rowOff>0</xdr:rowOff>
    </xdr:from>
    <xdr:to>
      <xdr:col>23</xdr:col>
      <xdr:colOff>588876</xdr:colOff>
      <xdr:row>68</xdr:row>
      <xdr:rowOff>113333</xdr:rowOff>
    </xdr:to>
    <xdr:pic>
      <xdr:nvPicPr>
        <xdr:cNvPr id="6" name="Picture 5">
          <a:extLst>
            <a:ext uri="{FF2B5EF4-FFF2-40B4-BE49-F238E27FC236}">
              <a16:creationId xmlns:a16="http://schemas.microsoft.com/office/drawing/2014/main" id="{E002352C-75C8-4E57-A970-8BE56579A115}"/>
            </a:ext>
          </a:extLst>
        </xdr:cNvPr>
        <xdr:cNvPicPr>
          <a:picLocks noChangeAspect="1"/>
        </xdr:cNvPicPr>
      </xdr:nvPicPr>
      <xdr:blipFill>
        <a:blip xmlns:r="http://schemas.openxmlformats.org/officeDocument/2006/relationships" r:embed="rId5"/>
        <a:stretch>
          <a:fillRect/>
        </a:stretch>
      </xdr:blipFill>
      <xdr:spPr>
        <a:xfrm>
          <a:off x="1219200" y="5334000"/>
          <a:ext cx="13390476" cy="7733333"/>
        </a:xfrm>
        <a:prstGeom prst="rect">
          <a:avLst/>
        </a:prstGeom>
      </xdr:spPr>
    </xdr:pic>
    <xdr:clientData/>
  </xdr:twoCellAnchor>
  <xdr:twoCellAnchor editAs="oneCell">
    <xdr:from>
      <xdr:col>1</xdr:col>
      <xdr:colOff>219075</xdr:colOff>
      <xdr:row>141</xdr:row>
      <xdr:rowOff>123825</xdr:rowOff>
    </xdr:from>
    <xdr:to>
      <xdr:col>30</xdr:col>
      <xdr:colOff>102580</xdr:colOff>
      <xdr:row>153</xdr:row>
      <xdr:rowOff>104492</xdr:rowOff>
    </xdr:to>
    <xdr:pic>
      <xdr:nvPicPr>
        <xdr:cNvPr id="7" name="Picture 6">
          <a:extLst>
            <a:ext uri="{FF2B5EF4-FFF2-40B4-BE49-F238E27FC236}">
              <a16:creationId xmlns:a16="http://schemas.microsoft.com/office/drawing/2014/main" id="{A30E267C-3079-4600-B7D5-DF5DEFA07076}"/>
            </a:ext>
          </a:extLst>
        </xdr:cNvPr>
        <xdr:cNvPicPr>
          <a:picLocks noChangeAspect="1"/>
        </xdr:cNvPicPr>
      </xdr:nvPicPr>
      <xdr:blipFill>
        <a:blip xmlns:r="http://schemas.openxmlformats.org/officeDocument/2006/relationships" r:embed="rId6"/>
        <a:stretch>
          <a:fillRect/>
        </a:stretch>
      </xdr:blipFill>
      <xdr:spPr>
        <a:xfrm>
          <a:off x="828675" y="26984325"/>
          <a:ext cx="17561905" cy="2266667"/>
        </a:xfrm>
        <a:prstGeom prst="rect">
          <a:avLst/>
        </a:prstGeom>
      </xdr:spPr>
    </xdr:pic>
    <xdr:clientData/>
  </xdr:twoCellAnchor>
  <xdr:twoCellAnchor editAs="oneCell">
    <xdr:from>
      <xdr:col>1</xdr:col>
      <xdr:colOff>390525</xdr:colOff>
      <xdr:row>76</xdr:row>
      <xdr:rowOff>95250</xdr:rowOff>
    </xdr:from>
    <xdr:to>
      <xdr:col>20</xdr:col>
      <xdr:colOff>314325</xdr:colOff>
      <xdr:row>106</xdr:row>
      <xdr:rowOff>8959</xdr:rowOff>
    </xdr:to>
    <xdr:pic>
      <xdr:nvPicPr>
        <xdr:cNvPr id="8" name="Picture 7">
          <a:extLst>
            <a:ext uri="{FF2B5EF4-FFF2-40B4-BE49-F238E27FC236}">
              <a16:creationId xmlns:a16="http://schemas.microsoft.com/office/drawing/2014/main" id="{AE953AA3-2195-4A9C-9295-EBE0182A2AC5}"/>
            </a:ext>
          </a:extLst>
        </xdr:cNvPr>
        <xdr:cNvPicPr>
          <a:picLocks noChangeAspect="1"/>
        </xdr:cNvPicPr>
      </xdr:nvPicPr>
      <xdr:blipFill>
        <a:blip xmlns:r="http://schemas.openxmlformats.org/officeDocument/2006/relationships" r:embed="rId7"/>
        <a:stretch>
          <a:fillRect/>
        </a:stretch>
      </xdr:blipFill>
      <xdr:spPr>
        <a:xfrm>
          <a:off x="1000125" y="14573250"/>
          <a:ext cx="11506200" cy="5628709"/>
        </a:xfrm>
        <a:prstGeom prst="rect">
          <a:avLst/>
        </a:prstGeom>
      </xdr:spPr>
    </xdr:pic>
    <xdr:clientData/>
  </xdr:twoCellAnchor>
  <xdr:twoCellAnchor editAs="oneCell">
    <xdr:from>
      <xdr:col>1</xdr:col>
      <xdr:colOff>323851</xdr:colOff>
      <xdr:row>108</xdr:row>
      <xdr:rowOff>142875</xdr:rowOff>
    </xdr:from>
    <xdr:to>
      <xdr:col>20</xdr:col>
      <xdr:colOff>388939</xdr:colOff>
      <xdr:row>138</xdr:row>
      <xdr:rowOff>180113</xdr:rowOff>
    </xdr:to>
    <xdr:pic>
      <xdr:nvPicPr>
        <xdr:cNvPr id="9" name="Picture 8">
          <a:extLst>
            <a:ext uri="{FF2B5EF4-FFF2-40B4-BE49-F238E27FC236}">
              <a16:creationId xmlns:a16="http://schemas.microsoft.com/office/drawing/2014/main" id="{4914908B-B4CA-4D26-B6C1-E9C22A839032}"/>
            </a:ext>
          </a:extLst>
        </xdr:cNvPr>
        <xdr:cNvPicPr>
          <a:picLocks noChangeAspect="1"/>
        </xdr:cNvPicPr>
      </xdr:nvPicPr>
      <xdr:blipFill>
        <a:blip xmlns:r="http://schemas.openxmlformats.org/officeDocument/2006/relationships" r:embed="rId8"/>
        <a:stretch>
          <a:fillRect/>
        </a:stretch>
      </xdr:blipFill>
      <xdr:spPr>
        <a:xfrm>
          <a:off x="933451" y="20716875"/>
          <a:ext cx="11647488" cy="5752238"/>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5DB10FA-932E-4834-9131-3D993C4E9207}" name="TblTrvlDetails" displayName="TblTrvlDetails" ref="B15:X30" totalsRowShown="0" headerRowDxfId="59" dataDxfId="57" headerRowBorderDxfId="58" tableBorderDxfId="56" totalsRowBorderDxfId="55">
  <tableColumns count="23">
    <tableColumn id="13" xr3:uid="{018D380F-D6BB-4E19-834A-51AD7DEF7918}" name="Location" dataDxfId="54"/>
    <tableColumn id="12" xr3:uid="{0CCF96E4-0949-4FD9-88EE-0495CC0B73F0}" name="Rate Type" dataDxfId="53"/>
    <tableColumn id="22" xr3:uid="{8AED8B5F-94CD-420D-978A-7817A5759562}" name="Notes (optional)" dataDxfId="52"/>
    <tableColumn id="18" xr3:uid="{F952657B-F131-49C3-B946-E845CC529F29}" name="D/I" dataDxfId="51">
      <calculatedColumnFormula>_xlfn.IFNA(IF(VLOOKUP(TblTrvlDetails[[#This Row],[Location]],TblDom[],2,FALSE)&lt;&gt;"International","D",IF(VLOOKUP(TblTrvlDetails[[#This Row],[Location]],TblDom[],2,FALSE)="International","I","")),"")</calculatedColumnFormula>
    </tableColumn>
    <tableColumn id="1" xr3:uid="{893B0822-69BE-4244-8863-6B7D0C67F528}" name="M&amp;IE Rates/Day_x000a_based on Rate Type" dataDxfId="50">
      <calculatedColumnFormula>IFERROR(
IF(AND(ISBLANK(TblTrvlDetails[[#This Row],[Rate Type]])),0,(
IF((TblTrvlDetails[[#This Row],[Rate Type]])="Not Claiming Per Diem",0,(
IF(AND(TblTrvlDetails[[#This Row],[Rate Type]]=Data!$AC$4,(OR(ISBLANK(TblTrvlDetails[[#This Row],[Location]]),VLOOKUP(TblTrvlDetails[[#This Row],[Location]],TblDom[],2,FALSE)="International"))), VLOOKUP(TblTrvlDetails[[#This Row],[Location]],TblDom[],3,FALSE)*0.75,
IF(AND(TblTrvlDetails[[#This Row],[Rate Type]]=Data!$AC$4,(OR(ISBLANK(TblTrvlDetails[[#This Row],[Location]]),VLOOKUP(TblTrvlDetails[[#This Row],[Location]],TblDom[],2,FALSE)&lt;=92))), VLOOKUP(TblTrvlDetails[[#This Row],[Location]],TblDom[],2,FALSE)*0.75,
IF(AND(TblTrvlDetails[[#This Row],[Rate Type]]=Data!$AC$5,(OR(ISBLANK(TblTrvlDetails[[#This Row],[Location]]),VLOOKUP(TblTrvlDetails[[#This Row],[Location]],TblDom[],2,FALSE)="International"))), VLOOKUP(TblTrvlDetails[[#This Row],[Location]],TblDom[],3,FALSE),
IF(AND(TblTrvlDetails[[#This Row],[Rate Type]]=Data!$AC$5,(OR(ISBLANK(TblTrvlDetails[[#This Row],[Location]]),VLOOKUP(TblTrvlDetails[[#This Row],[Location]],TblDom[],2,FALSE)&lt;=92))), VLOOKUP(TblTrvlDetails[[#This Row],[Location]],TblDom[],2,FALSE))))))))),0)</calculatedColumnFormula>
    </tableColumn>
    <tableColumn id="2" xr3:uid="{58808C8B-DDD3-4EA5-B727-4156047646B4}" name="Travel Date" dataDxfId="49"/>
    <tableColumn id="3" xr3:uid="{636CFAB8-333E-459E-AFE1-B9C9058EC0D8}" name="Personal Day?_x000a_Enter a &quot;1&quot;" dataDxfId="48">
      <calculatedColumnFormula>0</calculatedColumnFormula>
    </tableColumn>
    <tableColumn id="5" xr3:uid="{232DD9FC-1F80-415B-AB5D-1E35A192476C}" name="# Provided Breakfasts" dataDxfId="47">
      <calculatedColumnFormula>0</calculatedColumnFormula>
    </tableColumn>
    <tableColumn id="7" xr3:uid="{19F10837-F244-4B7E-B4D2-8A60B3F5768B}" name="# Provided Lunches" dataDxfId="46">
      <calculatedColumnFormula>0</calculatedColumnFormula>
    </tableColumn>
    <tableColumn id="9" xr3:uid="{33BDE186-C93E-460D-BC5B-46918D6344BB}" name="# Provided Dinners" dataDxfId="45">
      <calculatedColumnFormula>0</calculatedColumnFormula>
    </tableColumn>
    <tableColumn id="21" xr3:uid="{B28256F2-93E2-438F-A6B2-171F5D17A8AE}" name="M&amp;IE Total" dataDxfId="44">
      <calculatedColumnFormula>IFERROR(SUM(IF(TblTrvlDetails[[#This Row],[Personal Day?
Enter a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calculatedColumnFormula>
    </tableColumn>
    <tableColumn id="17" xr3:uid="{94726C31-5C50-4F55-8CFD-72EDC14B8F10}" name="Airfare*" dataDxfId="43" dataCellStyle="Comma"/>
    <tableColumn id="16" xr3:uid="{7FD5D9A2-E553-4CFB-A2F5-D473F42A9BD2}" name="Lodging*" dataDxfId="42" dataCellStyle="Comma"/>
    <tableColumn id="11" xr3:uid="{54F08054-FBBE-47B7-B516-14A3304C486B}" name="Miles*" dataDxfId="41"/>
    <tableColumn id="14" xr3:uid="{15E74E2F-21D9-4D0B-A873-02677E505EBE}" name="Ground Transport*" dataDxfId="40" dataCellStyle="Comma"/>
    <tableColumn id="23" xr3:uid="{214C631E-27DA-4300-B334-D94DD2EDDD09}" name="Car Rental*" dataDxfId="39" dataCellStyle="Comma"/>
    <tableColumn id="20" xr3:uid="{817F2205-CF57-45FD-BFE5-54983262C97E}" name="Business Expense*" dataDxfId="38" dataCellStyle="Comma"/>
    <tableColumn id="19" xr3:uid="{7D54C5E4-2C80-47E2-83C9-55E6F22DBD44}" name="Full Amt" dataDxfId="37">
      <calculatedColumnFormula>IF(ISBLANK(TblTrvlDetails[[#This Row],[Location]]),0,IF(TblTrvlDetails[[#This Row],[D/I]]="I",VLOOKUP(TblTrvlDetails[[#This Row],[Location]],TblDom[],3,FALSE),VLOOKUP(TblTrvlDetails[[#This Row],[Location]],TblDom[],2,FALSE)))</calculatedColumnFormula>
    </tableColumn>
    <tableColumn id="4" xr3:uid="{09D30F4F-8EAB-4605-9254-8DDF605B1F5A}" name="Breakfast" dataDxfId="36">
      <calculatedColumnFormula>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Type]]=Data!$AC$4),VLOOKUP(TblTrvlDetails[[#This Row],[Full Amt]],TblIntl[],2,FALSE),
IF(AND(TblTrvlDetails[[#This Row],[D/I]]="I",TblTrvlDetails[[#This Row],[M&amp;IE Rates/Day
based on Rate Type]]&lt;=265,TblTrvlDetails[[#This Row],[Rate Type]]=Data!$AC$5),VLOOKUP(TblTrvlDetails[[#This Row],[Full Amt]],TblIntl[],2,FALSE),
IF(AND(TblTrvlDetails[[#This Row],[D/I]]="D",TblTrvlDetails[[#This Row],[Rate Type]]=Data!$AC$4),VLOOKUP(TblTrvlDetails[[#This Row],[Full Amt]],TblAllRates[#All],2,FALSE),
IF(AND(TblTrvlDetails[[#This Row],[D/I]]="D",TblTrvlDetails[[#This Row],[Rate Type]]=Data!$AC$5),VLOOKUP(TblTrvlDetails[[#This Row],[Full Amt]],TblAllRates[#All],2,FALSE),0)))))),0)</calculatedColumnFormula>
    </tableColumn>
    <tableColumn id="6" xr3:uid="{F4B25A4D-63BD-44F4-829B-C84E7179300A}" name="Lunch" dataDxfId="35">
      <calculatedColumnFormula>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Type]]=Data!$AC$4),VLOOKUP(TblTrvlDetails[[#This Row],[Full Amt]],TblIntl[],3,FALSE),
IF(AND(TblTrvlDetails[[#This Row],[D/I]]="I",TblTrvlDetails[[#This Row],[M&amp;IE Rates/Day
based on Rate Type]]&lt;=265,TblTrvlDetails[[#This Row],[Rate Type]]=Data!$AC$5),VLOOKUP(TblTrvlDetails[[#This Row],[Full Amt]],TblIntl[],3,FALSE),
IF(AND(TblTrvlDetails[[#This Row],[D/I]]="D",TblTrvlDetails[[#This Row],[Rate Type]]=Data!$AC$4),VLOOKUP(TblTrvlDetails[[#This Row],[Full Amt]],TblAllRates[#All],3,FALSE),
IF(AND(TblTrvlDetails[[#This Row],[D/I]]="D",TblTrvlDetails[[#This Row],[Rate Type]]=Data!$AC$5),VLOOKUP(TblTrvlDetails[[#This Row],[Full Amt]],TblAllRates[#All],3,FALSE),0)))))),0)</calculatedColumnFormula>
    </tableColumn>
    <tableColumn id="8" xr3:uid="{3FADC7C4-1D88-4817-8838-C62190199E1C}" name="Dinner" dataDxfId="34">
      <calculatedColumnFormula>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Type]]=Data!$AC$4),VLOOKUP(TblTrvlDetails[[#This Row],[Full Amt]],TblIntl[],4,FALSE),
IF(AND(TblTrvlDetails[[#This Row],[D/I]]="I",TblTrvlDetails[[#This Row],[M&amp;IE Rates/Day
based on Rate Type]]&lt;=265,TblTrvlDetails[[#This Row],[Rate Type]]=Data!$AC$5),VLOOKUP(TblTrvlDetails[[#This Row],[Full Amt]],TblIntl[],4,FALSE),
IF(AND(TblTrvlDetails[[#This Row],[D/I]]="D",TblTrvlDetails[[#This Row],[Rate Type]]=Data!$AC$4),VLOOKUP(TblTrvlDetails[[#This Row],[Full Amt]],TblAllRates[#All],4,FALSE),
IF(AND(TblTrvlDetails[[#This Row],[D/I]]="D",TblTrvlDetails[[#This Row],[Rate Type]]=Data!$AC$5),VLOOKUP(TblTrvlDetails[[#This Row],[Full Amt]],TblAllRates[#All],4,FALSE),0)))))),0)</calculatedColumnFormula>
    </tableColumn>
    <tableColumn id="10" xr3:uid="{356A166E-EFFB-4344-94AA-4D376642B1E6}" name="Incidental Expenses" dataDxfId="33">
      <calculatedColumnFormula>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Type]]=Data!$AC$4),VLOOKUP(TblTrvlDetails[[#This Row],[Full Amt]],TblIntl[],5,FALSE),
IF(AND(TblTrvlDetails[[#This Row],[D/I]]="I",TblTrvlDetails[[#This Row],[M&amp;IE Rates/Day
based on Rate Type]]&lt;=265,TblTrvlDetails[[#This Row],[Rate Type]]=Data!$AC$5),VLOOKUP(TblTrvlDetails[[#This Row],[Full Amt]],TblIntl[],5,FALSE),
IF(AND(TblTrvlDetails[[#This Row],[D/I]]="D",TblTrvlDetails[[#This Row],[Rate Type]]=Data!$AC$4),VLOOKUP(TblTrvlDetails[[#This Row],[Full Amt]],TblAllRates[#All],5,FALSE),
IF(AND(TblTrvlDetails[[#This Row],[D/I]]="D",TblTrvlDetails[[#This Row],[Rate Type]]=Data!$AC$5),VLOOKUP(TblTrvlDetails[[#This Row],[Full Amt]],TblAllRates[#All],5,FALSE),0)))))),0)</calculatedColumnFormula>
    </tableColumn>
    <tableColumn id="15" xr3:uid="{89014092-F713-490A-808C-CE7ED88B8169}" name="Total Trip Expenses" dataDxfId="32">
      <calculatedColumnFormula>SUM(IFERROR(SUMIFS(TblTrvlDetails[[#This Row],[Miles*]],TblTrvlDetails[[#This Row],[Travel Date]],"&lt;01/01/2025")*(VLOOKUP("Car Mileage",TblTransport[#All],2,FALSE)),0),IFERROR(SUMIFS(TblTrvlDetails[[#This Row],[Miles*]],TblTrvlDetails[[#This Row],[Travel Date]],"&gt;=01/01/2025")*(VLOOKUP("Car Mileage",TblTransport[#All],3,FALSE)),0),TblTrvlDetails[[#This Row],[M&amp;IE Total]:[Lodging*]],TblTrvlDetails[[#This Row],[Ground Transport*]:[Business Expense*]])</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7C03210-D66A-4B1A-A407-C51912D216FA}" name="TblDom" displayName="TblDom" ref="B7:D12" totalsRowShown="0" headerRowDxfId="31" dataDxfId="29" headerRowBorderDxfId="30" tableBorderDxfId="28">
  <tableColumns count="3">
    <tableColumn id="1" xr3:uid="{369570FD-1834-4FB8-9234-0E0D6C23D427}" name="Location (Only Enter Lodging Destinations)" dataDxfId="27"/>
    <tableColumn id="2" xr3:uid="{136AC6CE-68BB-484F-A9B8-6C1A0F421606}" name="Domestic Rates (GSA) or choose &quot;Int'l&quot; for int'l, AK, &amp; HI)" dataDxfId="26"/>
    <tableColumn id="4" xr3:uid="{06411064-9ACB-4BD4-9F2A-391D84E26978}" name="Alaska/Hawaii (DoD-Defense Travel) or_x000a_International Rates (State Dept) " dataDxfId="25"/>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D5A5ABF-B840-445B-B35C-3BE7A5300D43}" name="Table4" displayName="Table4" ref="A1:C14" totalsRowShown="0" headerRowBorderDxfId="24" tableBorderDxfId="23" totalsRowBorderDxfId="22">
  <autoFilter ref="A1:C14" xr:uid="{2D5A5ABF-B840-445B-B35C-3BE7A5300D43}"/>
  <tableColumns count="3">
    <tableColumn id="1" xr3:uid="{7E9DAA8C-B76E-42EB-9EC8-CCC165C4B263}" name="Version" dataDxfId="21"/>
    <tableColumn id="2" xr3:uid="{C0C8E237-F155-4CC7-BCCD-88891EDFA982}" name="Changes" dataDxfId="20"/>
    <tableColumn id="3" xr3:uid="{8E8CF180-BF1D-4282-8B8F-AB3016E3E2BA}" name="Date" dataDxfId="19"/>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E4300BC-A960-4A6B-ACC2-33428942FB17}" name="TblIntl" displayName="TblIntl" ref="D3:H269" totalsRowShown="0" headerRowDxfId="18" dataDxfId="16" headerRowBorderDxfId="17" tableBorderDxfId="15" totalsRowBorderDxfId="14">
  <autoFilter ref="D3:H269" xr:uid="{4E4300BC-A960-4A6B-ACC2-33428942FB17}"/>
  <tableColumns count="5">
    <tableColumn id="1" xr3:uid="{D9FD2219-6ED6-464D-A8E8-59B8F5AADAC2}" name="M &amp;IE Rate" dataDxfId="13"/>
    <tableColumn id="2" xr3:uid="{6E01541D-3123-4083-837E-775F620887FF}" name="Breakfast" dataDxfId="12"/>
    <tableColumn id="3" xr3:uid="{857ED8B7-AC71-4F51-825C-F4E7ECCD0912}" name="Lunch" dataDxfId="11"/>
    <tableColumn id="4" xr3:uid="{81F785C4-A9BC-4DE3-B2E8-8ECF6AADB9A8}" name="Dinner" dataDxfId="10"/>
    <tableColumn id="5" xr3:uid="{752CFECF-4D6F-4F08-8FEF-15BB5C50AF4F}" name="Incidentals" dataDxfId="9"/>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F75E236-A492-43C9-A45C-9CBDFF809241}" name="TblDomestic" displayName="TblDomestic" ref="A3:A8" totalsRowShown="0" headerRowDxfId="8">
  <autoFilter ref="A3:A8" xr:uid="{5F75E236-A492-43C9-A45C-9CBDFF809241}"/>
  <tableColumns count="1">
    <tableColumn id="1" xr3:uid="{21AEA441-B4B7-4E57-AC9C-39110AEB307D}" name="Per Diem Rate" dataDxfId="7"/>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7F24E3-9B62-4D75-AB94-D629A941E876}" name="TblAllRates" displayName="TblAllRates" ref="P3:U9" totalsRowShown="0" headerRowDxfId="6">
  <autoFilter ref="P3:U9" xr:uid="{007F24E3-9B62-4D75-AB94-D629A941E876}"/>
  <tableColumns count="6">
    <tableColumn id="1" xr3:uid="{A52B328C-657E-4123-A996-B689BA143149}" name="Per Diem Rate" dataDxfId="5"/>
    <tableColumn id="2" xr3:uid="{D718D368-7E6D-4AFB-A352-76B37A8562BB}" name="Bfast" dataDxfId="4"/>
    <tableColumn id="3" xr3:uid="{23874979-C1D3-45FC-BA75-886E7CFF6C7F}" name="Lunch" dataDxfId="3"/>
    <tableColumn id="4" xr3:uid="{5BBF119C-0224-441D-B400-68C964BF3CB6}" name="Dinner" dataDxfId="2"/>
    <tableColumn id="5" xr3:uid="{ABB4ECA3-75DB-4B39-846C-8A527BC9560B}" name="Incidental" dataDxfId="1"/>
    <tableColumn id="6" xr3:uid="{8A1DFD0E-9BE1-4120-B3A6-B83E05C33FA5}" name="First/Last Day Per Diem" dataDxfId="0"/>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6267316-DC01-4E89-B5CB-3C9256ABD4D1}" name="TblTransport" displayName="TblTransport" ref="Y3:AA6" totalsRowShown="0">
  <autoFilter ref="Y3:AA6" xr:uid="{E6267316-DC01-4E89-B5CB-3C9256ABD4D1}"/>
  <tableColumns count="3">
    <tableColumn id="1" xr3:uid="{5E268EDE-829F-4B1E-ADEB-24A6F43C8BD5}" name="Type"/>
    <tableColumn id="2" xr3:uid="{7F9FAF4B-E211-47D3-A097-7F712A9233D5}" name="Amount"/>
    <tableColumn id="3" xr3:uid="{7C7C2F0A-CD36-4CB1-AA5D-4B4CFBDDD1F5}" name="NEW Rate"/>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7B89E36-B48D-4F96-B77C-4918C0CAC323}" name="TblRateType" displayName="TblRateType" ref="AC3:AC6" totalsRowShown="0">
  <autoFilter ref="AC3:AC6" xr:uid="{F7B89E36-B48D-4F96-B77C-4918C0CAC323}"/>
  <tableColumns count="1">
    <tableColumn id="1" xr3:uid="{CD46FC7A-016F-4463-BA1D-8F86385ED5AC}" name="Rate Type"/>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accounts_payable@csub.edu%20*" TargetMode="External"/><Relationship Id="rId7" Type="http://schemas.openxmlformats.org/officeDocument/2006/relationships/table" Target="../tables/table2.xml"/><Relationship Id="rId2" Type="http://schemas.openxmlformats.org/officeDocument/2006/relationships/hyperlink" Target="https://www.gsa.gov/travel/plan-book/per-diem-rates" TargetMode="External"/><Relationship Id="rId1" Type="http://schemas.openxmlformats.org/officeDocument/2006/relationships/hyperlink" Target="https://aoprals.state.gov/web920/per_diem.asp" TargetMode="External"/><Relationship Id="rId6" Type="http://schemas.openxmlformats.org/officeDocument/2006/relationships/table" Target="../tables/table1.x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travel.dod.mil/Travel-Transportation-Rates/Per-Diem/Per-Diem-Rate-Lookup/" TargetMode="External"/><Relationship Id="rId2" Type="http://schemas.openxmlformats.org/officeDocument/2006/relationships/hyperlink" Target="https://www.gsa.gov/travel/plan-book/per-diem-rates/mie-breakdown" TargetMode="External"/><Relationship Id="rId1" Type="http://schemas.openxmlformats.org/officeDocument/2006/relationships/hyperlink" Target="https://www.oanda.com/currency-converter/en/?from=EUR&amp;to=USD&amp;amount=1"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s://aoprals.state.gov/web920/per_diem.asp"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table" Target="../tables/table4.xml"/><Relationship Id="rId5" Type="http://schemas.openxmlformats.org/officeDocument/2006/relationships/table" Target="../tables/table8.xml"/><Relationship Id="rId4"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A9237-C82D-4615-8377-E223A0262331}">
  <sheetPr>
    <tabColor theme="7" tint="0.79998168889431442"/>
    <pageSetUpPr fitToPage="1"/>
  </sheetPr>
  <dimension ref="A1:AL42"/>
  <sheetViews>
    <sheetView tabSelected="1" zoomScale="90" zoomScaleNormal="90" workbookViewId="0">
      <selection activeCell="F8" sqref="F8:J8"/>
    </sheetView>
  </sheetViews>
  <sheetFormatPr defaultRowHeight="15" x14ac:dyDescent="0.25"/>
  <cols>
    <col min="1" max="1" width="3.42578125" customWidth="1"/>
    <col min="2" max="2" width="20.28515625" customWidth="1"/>
    <col min="3" max="3" width="18.42578125" customWidth="1"/>
    <col min="4" max="4" width="19.28515625" customWidth="1"/>
    <col min="5" max="5" width="3.28515625" hidden="1" customWidth="1"/>
    <col min="6" max="6" width="17.42578125" customWidth="1"/>
    <col min="7" max="7" width="13.28515625" customWidth="1"/>
    <col min="8" max="8" width="11.42578125" customWidth="1"/>
    <col min="9" max="9" width="9.85546875" customWidth="1"/>
    <col min="10" max="10" width="9.28515625" customWidth="1"/>
    <col min="11" max="11" width="12.7109375" customWidth="1"/>
    <col min="12" max="12" width="14" customWidth="1"/>
    <col min="13" max="13" width="14.140625" customWidth="1"/>
    <col min="14" max="14" width="11.85546875" customWidth="1"/>
    <col min="15" max="15" width="13.85546875" customWidth="1"/>
    <col min="16" max="16" width="15.140625" customWidth="1"/>
    <col min="17" max="17" width="15.7109375" customWidth="1"/>
    <col min="18" max="18" width="12.85546875" customWidth="1"/>
    <col min="19" max="19" width="7.42578125" hidden="1" customWidth="1"/>
    <col min="20" max="20" width="6.28515625" hidden="1" customWidth="1"/>
    <col min="21" max="21" width="12.5703125" hidden="1" customWidth="1"/>
    <col min="22" max="22" width="9.42578125" hidden="1" customWidth="1"/>
    <col min="23" max="23" width="0" hidden="1" customWidth="1"/>
    <col min="24" max="24" width="12.5703125" customWidth="1"/>
    <col min="25" max="25" width="8.85546875" customWidth="1"/>
    <col min="26" max="26" width="8.140625" customWidth="1"/>
  </cols>
  <sheetData>
    <row r="1" spans="1:38" ht="19.5" customHeight="1" thickBot="1" x14ac:dyDescent="0.3">
      <c r="D1" s="184" t="s">
        <v>61</v>
      </c>
      <c r="E1" s="184"/>
      <c r="F1" s="184"/>
      <c r="G1" s="184"/>
      <c r="H1" s="184"/>
      <c r="I1" s="184"/>
    </row>
    <row r="2" spans="1:38" ht="18" customHeight="1" thickBot="1" x14ac:dyDescent="0.35">
      <c r="C2" s="2"/>
      <c r="D2" s="184"/>
      <c r="E2" s="184"/>
      <c r="F2" s="184"/>
      <c r="G2" s="184"/>
      <c r="H2" s="184"/>
      <c r="I2" s="184"/>
      <c r="K2" s="170" t="s">
        <v>76</v>
      </c>
      <c r="L2" s="171"/>
      <c r="M2" s="171"/>
      <c r="N2" s="171"/>
      <c r="O2" s="171"/>
      <c r="P2" s="171"/>
      <c r="Q2" s="171"/>
      <c r="R2" s="172"/>
      <c r="T2" s="1"/>
      <c r="U2" s="1"/>
      <c r="V2" s="1"/>
      <c r="W2" s="1"/>
      <c r="X2" s="1"/>
    </row>
    <row r="3" spans="1:38" ht="25.5" customHeight="1" x14ac:dyDescent="0.3">
      <c r="C3" s="2"/>
      <c r="D3" s="158" t="s">
        <v>145</v>
      </c>
      <c r="I3" s="182" t="s">
        <v>147</v>
      </c>
      <c r="J3" s="183"/>
      <c r="K3" s="86" t="s">
        <v>77</v>
      </c>
      <c r="L3" s="87" t="s">
        <v>78</v>
      </c>
      <c r="M3" s="87" t="s">
        <v>79</v>
      </c>
      <c r="N3" s="88" t="s">
        <v>55</v>
      </c>
      <c r="O3" s="86" t="s">
        <v>77</v>
      </c>
      <c r="P3" s="87" t="s">
        <v>78</v>
      </c>
      <c r="Q3" s="87" t="s">
        <v>79</v>
      </c>
      <c r="R3" s="88" t="s">
        <v>55</v>
      </c>
      <c r="T3" s="41"/>
      <c r="U3" s="40"/>
      <c r="V3" s="40"/>
      <c r="W3" s="40"/>
      <c r="X3" s="53"/>
    </row>
    <row r="4" spans="1:38" ht="31.5" customHeight="1" x14ac:dyDescent="0.25">
      <c r="C4" s="164" t="s">
        <v>151</v>
      </c>
      <c r="D4" s="187"/>
      <c r="E4" s="187"/>
      <c r="F4" s="187"/>
      <c r="G4" s="150" t="s">
        <v>69</v>
      </c>
      <c r="H4" s="151"/>
      <c r="I4" s="182"/>
      <c r="J4" s="183"/>
      <c r="K4" s="144" t="s">
        <v>80</v>
      </c>
      <c r="L4" s="132"/>
      <c r="M4" s="132"/>
      <c r="N4" s="138"/>
      <c r="O4" s="89" t="s">
        <v>81</v>
      </c>
      <c r="P4" s="132"/>
      <c r="Q4" s="132"/>
      <c r="R4" s="138"/>
      <c r="T4" s="28"/>
      <c r="U4" s="27"/>
      <c r="V4" s="27"/>
      <c r="W4" s="27"/>
      <c r="X4" s="53"/>
    </row>
    <row r="5" spans="1:38" ht="36" customHeight="1" x14ac:dyDescent="0.25">
      <c r="C5" s="141" t="s">
        <v>39</v>
      </c>
      <c r="D5" s="187"/>
      <c r="E5" s="187"/>
      <c r="F5" s="187"/>
      <c r="G5" s="150" t="s">
        <v>49</v>
      </c>
      <c r="H5" s="152"/>
      <c r="I5" s="182"/>
      <c r="J5" s="183"/>
      <c r="K5" s="89" t="s">
        <v>82</v>
      </c>
      <c r="L5" s="132"/>
      <c r="M5" s="132"/>
      <c r="N5" s="138"/>
      <c r="O5" s="89" t="s">
        <v>83</v>
      </c>
      <c r="P5" s="132"/>
      <c r="Q5" s="133"/>
      <c r="R5" s="138"/>
      <c r="T5" s="28"/>
      <c r="U5" s="27"/>
      <c r="V5" s="27"/>
      <c r="W5" s="27"/>
      <c r="X5" s="53"/>
      <c r="Y5" s="27"/>
      <c r="Z5" s="27"/>
      <c r="AA5" s="27"/>
      <c r="AB5" s="27"/>
      <c r="AC5" s="27"/>
      <c r="AD5" s="27"/>
      <c r="AE5" s="27"/>
      <c r="AF5" s="27"/>
      <c r="AG5" s="27"/>
      <c r="AH5" s="27"/>
      <c r="AI5" s="27"/>
      <c r="AJ5" s="27"/>
      <c r="AK5" s="27"/>
      <c r="AL5" s="27"/>
    </row>
    <row r="6" spans="1:38" ht="36" customHeight="1" x14ac:dyDescent="0.25">
      <c r="B6" s="177" t="s">
        <v>59</v>
      </c>
      <c r="C6" s="177"/>
      <c r="D6" s="140" t="s">
        <v>60</v>
      </c>
      <c r="G6" s="150" t="s">
        <v>8</v>
      </c>
      <c r="H6" s="153"/>
      <c r="I6" s="182"/>
      <c r="J6" s="183"/>
      <c r="K6" s="89" t="s">
        <v>84</v>
      </c>
      <c r="L6" s="132"/>
      <c r="M6" s="132"/>
      <c r="N6" s="138"/>
      <c r="O6" s="89" t="s">
        <v>85</v>
      </c>
      <c r="P6" s="132"/>
      <c r="Q6" s="132"/>
      <c r="R6" s="139"/>
      <c r="T6" s="39"/>
    </row>
    <row r="7" spans="1:38" ht="52.5" customHeight="1" x14ac:dyDescent="0.25">
      <c r="B7" s="121" t="s">
        <v>18</v>
      </c>
      <c r="C7" s="167" t="s">
        <v>156</v>
      </c>
      <c r="D7" s="64" t="s">
        <v>58</v>
      </c>
      <c r="G7" s="150" t="s">
        <v>7</v>
      </c>
      <c r="H7" s="153"/>
      <c r="I7" s="27"/>
      <c r="J7" s="27"/>
      <c r="K7" s="145" t="s">
        <v>86</v>
      </c>
      <c r="L7" s="132"/>
      <c r="M7" s="132"/>
      <c r="N7" s="138"/>
      <c r="O7" s="147" t="s">
        <v>143</v>
      </c>
      <c r="P7" s="132"/>
      <c r="Q7" s="134"/>
      <c r="R7" s="148"/>
      <c r="X7" s="50"/>
    </row>
    <row r="8" spans="1:38" ht="34.5" customHeight="1" thickBot="1" x14ac:dyDescent="0.3">
      <c r="B8" s="35"/>
      <c r="C8" s="35"/>
      <c r="D8" s="35"/>
      <c r="E8" s="49"/>
      <c r="F8" s="185" t="s">
        <v>70</v>
      </c>
      <c r="G8" s="185"/>
      <c r="H8" s="185"/>
      <c r="I8" s="185"/>
      <c r="J8" s="186"/>
      <c r="K8" s="146" t="s">
        <v>87</v>
      </c>
      <c r="L8" s="135"/>
      <c r="M8" s="135"/>
      <c r="N8" s="137"/>
      <c r="O8" s="149" t="s">
        <v>88</v>
      </c>
      <c r="P8" s="135"/>
      <c r="Q8" s="135"/>
      <c r="R8" s="136"/>
      <c r="X8" s="50"/>
    </row>
    <row r="9" spans="1:38" ht="18" customHeight="1" x14ac:dyDescent="0.25">
      <c r="B9" s="35"/>
      <c r="C9" s="35"/>
      <c r="D9" s="35"/>
      <c r="E9" s="49"/>
      <c r="F9" s="42"/>
      <c r="I9" s="27"/>
      <c r="J9" s="27"/>
      <c r="R9" s="159" t="s">
        <v>146</v>
      </c>
    </row>
    <row r="10" spans="1:38" s="21" customFormat="1" ht="54" customHeight="1" x14ac:dyDescent="0.25">
      <c r="B10" s="36"/>
      <c r="C10" s="35"/>
      <c r="D10" s="36"/>
      <c r="G10" s="22"/>
      <c r="I10" s="27"/>
      <c r="J10" s="27"/>
      <c r="K10" s="27"/>
      <c r="M10"/>
      <c r="N10"/>
      <c r="O10"/>
      <c r="P10"/>
      <c r="U10" s="27"/>
      <c r="V10" s="27"/>
      <c r="W10" s="27"/>
    </row>
    <row r="11" spans="1:38" ht="15.6" customHeight="1" x14ac:dyDescent="0.25">
      <c r="B11" s="35"/>
      <c r="C11" s="35"/>
      <c r="D11" s="35"/>
      <c r="F11" s="169" t="s">
        <v>75</v>
      </c>
      <c r="G11" s="169"/>
      <c r="H11" s="169"/>
      <c r="I11" s="169"/>
      <c r="J11" s="169"/>
      <c r="K11" s="169"/>
      <c r="L11" s="169"/>
      <c r="M11" s="169"/>
      <c r="N11" s="169"/>
      <c r="O11" s="169"/>
    </row>
    <row r="12" spans="1:38" ht="14.45" customHeight="1" x14ac:dyDescent="0.25">
      <c r="B12" s="35"/>
      <c r="C12" s="35"/>
      <c r="D12" s="35"/>
      <c r="F12" s="176" t="str">
        <f>IF(AND(_xlfn.DAYS($H$7,$H$6)+1&lt;&gt;(COUNTA(TblTrvlDetails[Travel Date])),COUNTA(TblTrvlDetails[Travel Date])&lt;&gt;0),CONCATENATE("Number of days between start and end date (",_xlfn.DAYS($H$7,$H$6),") don't match the number of dates being claimed below (",COUNTA(TblTrvlDetails[Travel Date]),")"),"")</f>
        <v/>
      </c>
      <c r="G12" s="176"/>
      <c r="H12" s="176"/>
      <c r="I12" s="176"/>
      <c r="J12" s="176"/>
      <c r="K12" s="176"/>
      <c r="L12" s="176"/>
      <c r="M12" s="176"/>
      <c r="N12" s="176"/>
      <c r="O12" s="176"/>
      <c r="P12" s="176"/>
      <c r="Q12" s="66"/>
      <c r="R12" s="67" t="s">
        <v>71</v>
      </c>
      <c r="S12" s="52"/>
      <c r="T12" s="52"/>
      <c r="U12" s="52"/>
      <c r="V12" s="52"/>
      <c r="W12" s="52"/>
      <c r="X12" s="65">
        <f>SUM($X$14-C41)</f>
        <v>0</v>
      </c>
    </row>
    <row r="13" spans="1:38" ht="15" customHeight="1" thickBot="1" x14ac:dyDescent="0.3">
      <c r="A13" s="29"/>
      <c r="B13" s="37"/>
      <c r="C13" s="38"/>
      <c r="D13" s="38"/>
      <c r="E13" s="38"/>
      <c r="F13" s="38"/>
      <c r="G13" s="38"/>
      <c r="H13" s="38"/>
      <c r="I13" s="75"/>
      <c r="J13" s="75"/>
      <c r="K13" s="75"/>
      <c r="L13" s="178" t="s">
        <v>32</v>
      </c>
      <c r="M13" s="178"/>
      <c r="N13" s="178"/>
      <c r="O13" s="178"/>
      <c r="P13" s="178"/>
      <c r="Q13" s="178"/>
      <c r="R13" s="178"/>
      <c r="S13" s="178"/>
      <c r="T13" s="178"/>
      <c r="U13" s="178"/>
      <c r="V13" s="178"/>
      <c r="W13" s="178"/>
      <c r="X13" s="179"/>
    </row>
    <row r="14" spans="1:38" ht="33" customHeight="1" x14ac:dyDescent="0.25">
      <c r="B14" s="180" t="s">
        <v>24</v>
      </c>
      <c r="C14" s="180"/>
      <c r="D14" s="180"/>
      <c r="E14" s="180"/>
      <c r="F14" s="180"/>
      <c r="G14" s="180"/>
      <c r="H14" s="181"/>
      <c r="I14" s="173" t="s">
        <v>74</v>
      </c>
      <c r="J14" s="174"/>
      <c r="K14" s="175"/>
      <c r="L14" s="73">
        <f>SUM(TblTrvlDetails[M&amp;IE Total])</f>
        <v>0</v>
      </c>
      <c r="M14" s="70">
        <f>SUM(TblTrvlDetails[Airfare*])</f>
        <v>0</v>
      </c>
      <c r="N14" s="70">
        <f>SUM(TblTrvlDetails[Lodging*])</f>
        <v>0</v>
      </c>
      <c r="O14" s="70">
        <f>SUM(IFERROR(SUMIFS(TblTrvlDetails[Miles*],TblTrvlDetails[Travel Date],"&lt;01/01/2025")*(VLOOKUP("Car Mileage",TblTransport[#All],2,FALSE)),0),IFERROR(SUMIFS(TblTrvlDetails[Miles*],TblTrvlDetails[Travel Date],"&gt;=01/01/2025")*(VLOOKUP("Car Mileage",TblTransport[#All],3,FALSE)),0))</f>
        <v>0</v>
      </c>
      <c r="P14" s="70">
        <f>SUM(TblTrvlDetails[Ground Transport*])</f>
        <v>0</v>
      </c>
      <c r="Q14" s="70">
        <f>SUM(TblTrvlDetails[Car Rental*])</f>
        <v>0</v>
      </c>
      <c r="R14" s="71">
        <f>SUM(TblTrvlDetails[Business Expense*])</f>
        <v>0</v>
      </c>
      <c r="S14" s="43"/>
      <c r="T14" s="43"/>
      <c r="U14" s="43"/>
      <c r="V14" s="43"/>
      <c r="W14" s="43"/>
      <c r="X14" s="117">
        <f>SUM(L14:R14)</f>
        <v>0</v>
      </c>
    </row>
    <row r="15" spans="1:38" ht="39" customHeight="1" thickBot="1" x14ac:dyDescent="0.3">
      <c r="B15" s="44" t="s">
        <v>15</v>
      </c>
      <c r="C15" s="45" t="s">
        <v>16</v>
      </c>
      <c r="D15" s="45" t="s">
        <v>42</v>
      </c>
      <c r="E15" s="45" t="s">
        <v>21</v>
      </c>
      <c r="F15" s="72" t="s">
        <v>41</v>
      </c>
      <c r="G15" s="46" t="s">
        <v>33</v>
      </c>
      <c r="H15" s="47" t="s">
        <v>73</v>
      </c>
      <c r="I15" s="76" t="s">
        <v>4</v>
      </c>
      <c r="J15" s="77" t="s">
        <v>6</v>
      </c>
      <c r="K15" s="78" t="s">
        <v>5</v>
      </c>
      <c r="L15" s="74" t="s">
        <v>25</v>
      </c>
      <c r="M15" s="46" t="s">
        <v>36</v>
      </c>
      <c r="N15" s="46" t="s">
        <v>37</v>
      </c>
      <c r="O15" s="46" t="s">
        <v>35</v>
      </c>
      <c r="P15" s="46" t="s">
        <v>34</v>
      </c>
      <c r="Q15" s="46" t="s">
        <v>40</v>
      </c>
      <c r="R15" s="46" t="s">
        <v>38</v>
      </c>
      <c r="S15" s="46" t="s">
        <v>22</v>
      </c>
      <c r="T15" s="46" t="s">
        <v>0</v>
      </c>
      <c r="U15" s="46" t="s">
        <v>1</v>
      </c>
      <c r="V15" s="46" t="s">
        <v>2</v>
      </c>
      <c r="W15" s="47" t="s">
        <v>3</v>
      </c>
      <c r="X15" s="118" t="s">
        <v>72</v>
      </c>
    </row>
    <row r="16" spans="1:38" ht="20.45" customHeight="1" x14ac:dyDescent="0.25">
      <c r="B16" s="30"/>
      <c r="C16" s="31"/>
      <c r="D16" s="142"/>
      <c r="E16" s="32" t="str">
        <f>_xlfn.IFNA(IF(VLOOKUP(TblTrvlDetails[[#This Row],[Location]],TblDom[],2,FALSE)&lt;&gt;"International","D",IF(VLOOKUP(TblTrvlDetails[[#This Row],[Location]],TblDom[],2,FALSE)="International","I","")),"")</f>
        <v/>
      </c>
      <c r="F16" s="32">
        <f>IFERROR(
IF(AND(ISBLANK(TblTrvlDetails[[#This Row],[Rate Type]])),0,(
IF((TblTrvlDetails[[#This Row],[Rate Type]])="Not Claiming Per Diem",0,(
IF(AND(TblTrvlDetails[[#This Row],[Rate Type]]=Data!$AC$4,(OR(ISBLANK(TblTrvlDetails[[#This Row],[Location]]),VLOOKUP(TblTrvlDetails[[#This Row],[Location]],TblDom[],2,FALSE)="International"))), VLOOKUP(TblTrvlDetails[[#This Row],[Location]],TblDom[],3,FALSE)*0.75,
IF(AND(TblTrvlDetails[[#This Row],[Rate Type]]=Data!$AC$4,(OR(ISBLANK(TblTrvlDetails[[#This Row],[Location]]),VLOOKUP(TblTrvlDetails[[#This Row],[Location]],TblDom[],2,FALSE)&lt;=92))), VLOOKUP(TblTrvlDetails[[#This Row],[Location]],TblDom[],2,FALSE)*0.75,
IF(AND(TblTrvlDetails[[#This Row],[Rate Type]]=Data!$AC$5,(OR(ISBLANK(TblTrvlDetails[[#This Row],[Location]]),VLOOKUP(TblTrvlDetails[[#This Row],[Location]],TblDom[],2,FALSE)="International"))), VLOOKUP(TblTrvlDetails[[#This Row],[Location]],TblDom[],3,FALSE),
IF(AND(TblTrvlDetails[[#This Row],[Rate Type]]=Data!$AC$5,(OR(ISBLANK(TblTrvlDetails[[#This Row],[Location]]),VLOOKUP(TblTrvlDetails[[#This Row],[Location]],TblDom[],2,FALSE)&lt;=92))), VLOOKUP(TblTrvlDetails[[#This Row],[Location]],TblDom[],2,FALSE))))))))),0)</f>
        <v>0</v>
      </c>
      <c r="G16" s="33"/>
      <c r="H16" s="79">
        <v>0</v>
      </c>
      <c r="I16" s="81">
        <v>0</v>
      </c>
      <c r="J16" s="34">
        <v>0</v>
      </c>
      <c r="K16" s="82">
        <v>0</v>
      </c>
      <c r="L16" s="80">
        <f>IFERROR(SUM(IF(TblTrvlDetails[[#This Row],[Personal Day?
Enter a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16" s="69"/>
      <c r="N16" s="69"/>
      <c r="O16" s="68"/>
      <c r="P16" s="69"/>
      <c r="Q16" s="69"/>
      <c r="R16" s="69"/>
      <c r="S16" s="34">
        <f>IF(ISBLANK(TblTrvlDetails[[#This Row],[Location]]),0,IF(TblTrvlDetails[[#This Row],[D/I]]="I",VLOOKUP(TblTrvlDetails[[#This Row],[Location]],TblDom[],3,FALSE),VLOOKUP(TblTrvlDetails[[#This Row],[Location]],TblDom[],2,FALSE)))</f>
        <v>0</v>
      </c>
      <c r="T16" s="51">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Type]]=Data!$AC$4),VLOOKUP(TblTrvlDetails[[#This Row],[Full Amt]],TblIntl[],2,FALSE),
IF(AND(TblTrvlDetails[[#This Row],[D/I]]="I",TblTrvlDetails[[#This Row],[M&amp;IE Rates/Day
based on Rate Type]]&lt;=265,TblTrvlDetails[[#This Row],[Rate Type]]=Data!$AC$5),VLOOKUP(TblTrvlDetails[[#This Row],[Full Amt]],TblIntl[],2,FALSE),
IF(AND(TblTrvlDetails[[#This Row],[D/I]]="D",TblTrvlDetails[[#This Row],[Rate Type]]=Data!$AC$4),VLOOKUP(TblTrvlDetails[[#This Row],[Full Amt]],TblAllRates[#All],2,FALSE),
IF(AND(TblTrvlDetails[[#This Row],[D/I]]="D",TblTrvlDetails[[#This Row],[Rate Type]]=Data!$AC$5),VLOOKUP(TblTrvlDetails[[#This Row],[Full Amt]],TblAllRates[#All],2,FALSE),0)))))),0)</f>
        <v>0</v>
      </c>
      <c r="U16" s="51">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Type]]=Data!$AC$4),VLOOKUP(TblTrvlDetails[[#This Row],[Full Amt]],TblIntl[],3,FALSE),
IF(AND(TblTrvlDetails[[#This Row],[D/I]]="I",TblTrvlDetails[[#This Row],[M&amp;IE Rates/Day
based on Rate Type]]&lt;=265,TblTrvlDetails[[#This Row],[Rate Type]]=Data!$AC$5),VLOOKUP(TblTrvlDetails[[#This Row],[Full Amt]],TblIntl[],3,FALSE),
IF(AND(TblTrvlDetails[[#This Row],[D/I]]="D",TblTrvlDetails[[#This Row],[Rate Type]]=Data!$AC$4),VLOOKUP(TblTrvlDetails[[#This Row],[Full Amt]],TblAllRates[#All],3,FALSE),
IF(AND(TblTrvlDetails[[#This Row],[D/I]]="D",TblTrvlDetails[[#This Row],[Rate Type]]=Data!$AC$5),VLOOKUP(TblTrvlDetails[[#This Row],[Full Amt]],TblAllRates[#All],3,FALSE),0)))))),0)</f>
        <v>0</v>
      </c>
      <c r="V16" s="51">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Type]]=Data!$AC$4),VLOOKUP(TblTrvlDetails[[#This Row],[Full Amt]],TblIntl[],4,FALSE),
IF(AND(TblTrvlDetails[[#This Row],[D/I]]="I",TblTrvlDetails[[#This Row],[M&amp;IE Rates/Day
based on Rate Type]]&lt;=265,TblTrvlDetails[[#This Row],[Rate Type]]=Data!$AC$5),VLOOKUP(TblTrvlDetails[[#This Row],[Full Amt]],TblIntl[],4,FALSE),
IF(AND(TblTrvlDetails[[#This Row],[D/I]]="D",TblTrvlDetails[[#This Row],[Rate Type]]=Data!$AC$4),VLOOKUP(TblTrvlDetails[[#This Row],[Full Amt]],TblAllRates[#All],4,FALSE),
IF(AND(TblTrvlDetails[[#This Row],[D/I]]="D",TblTrvlDetails[[#This Row],[Rate Type]]=Data!$AC$5),VLOOKUP(TblTrvlDetails[[#This Row],[Full Amt]],TblAllRates[#All],4,FALSE),0)))))),0)</f>
        <v>0</v>
      </c>
      <c r="W16" s="32">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Type]]=Data!$AC$4),VLOOKUP(TblTrvlDetails[[#This Row],[Full Amt]],TblIntl[],5,FALSE),
IF(AND(TblTrvlDetails[[#This Row],[D/I]]="I",TblTrvlDetails[[#This Row],[M&amp;IE Rates/Day
based on Rate Type]]&lt;=265,TblTrvlDetails[[#This Row],[Rate Type]]=Data!$AC$5),VLOOKUP(TblTrvlDetails[[#This Row],[Full Amt]],TblIntl[],5,FALSE),
IF(AND(TblTrvlDetails[[#This Row],[D/I]]="D",TblTrvlDetails[[#This Row],[Rate Type]]=Data!$AC$4),VLOOKUP(TblTrvlDetails[[#This Row],[Full Amt]],TblAllRates[#All],5,FALSE),
IF(AND(TblTrvlDetails[[#This Row],[D/I]]="D",TblTrvlDetails[[#This Row],[Rate Type]]=Data!$AC$5),VLOOKUP(TblTrvlDetails[[#This Row],[Full Amt]],TblAllRates[#All],5,FALSE),0)))))),0)</f>
        <v>0</v>
      </c>
      <c r="X16" s="119">
        <f>SUM(IFERROR(SUMIFS(TblTrvlDetails[[#This Row],[Miles*]],TblTrvlDetails[[#This Row],[Travel Date]],"&lt;01/01/2025")*(VLOOKUP("Car Mileage",TblTransport[#All],2,FALSE)),0),IFERROR(SUMIFS(TblTrvlDetails[[#This Row],[Miles*]],TblTrvlDetails[[#This Row],[Travel Date]],"&gt;=01/01/2025")*(VLOOKUP("Car Mileage",TblTransport[#All],3,FALSE)),0),TblTrvlDetails[[#This Row],[M&amp;IE Total]:[Lodging*]],TblTrvlDetails[[#This Row],[Ground Transport*]:[Business Expense*]])</f>
        <v>0</v>
      </c>
    </row>
    <row r="17" spans="2:24" ht="20.45" customHeight="1" x14ac:dyDescent="0.25">
      <c r="B17" s="30"/>
      <c r="C17" s="31"/>
      <c r="D17" s="142"/>
      <c r="E17" s="32" t="str">
        <f>_xlfn.IFNA(IF(VLOOKUP(TblTrvlDetails[[#This Row],[Location]],TblDom[],2,FALSE)&lt;&gt;"International","D",IF(VLOOKUP(TblTrvlDetails[[#This Row],[Location]],TblDom[],2,FALSE)="International","I","")),"")</f>
        <v/>
      </c>
      <c r="F17" s="32">
        <f>IFERROR(
IF(AND(ISBLANK(TblTrvlDetails[[#This Row],[Rate Type]])),0,(
IF((TblTrvlDetails[[#This Row],[Rate Type]])="Not Claiming Per Diem",0,(
IF(AND(TblTrvlDetails[[#This Row],[Rate Type]]=Data!$AC$4,(OR(ISBLANK(TblTrvlDetails[[#This Row],[Location]]),VLOOKUP(TblTrvlDetails[[#This Row],[Location]],TblDom[],2,FALSE)="International"))), VLOOKUP(TblTrvlDetails[[#This Row],[Location]],TblDom[],3,FALSE)*0.75,
IF(AND(TblTrvlDetails[[#This Row],[Rate Type]]=Data!$AC$4,(OR(ISBLANK(TblTrvlDetails[[#This Row],[Location]]),VLOOKUP(TblTrvlDetails[[#This Row],[Location]],TblDom[],2,FALSE)&lt;=92))), VLOOKUP(TblTrvlDetails[[#This Row],[Location]],TblDom[],2,FALSE)*0.75,
IF(AND(TblTrvlDetails[[#This Row],[Rate Type]]=Data!$AC$5,(OR(ISBLANK(TblTrvlDetails[[#This Row],[Location]]),VLOOKUP(TblTrvlDetails[[#This Row],[Location]],TblDom[],2,FALSE)="International"))), VLOOKUP(TblTrvlDetails[[#This Row],[Location]],TblDom[],3,FALSE),
IF(AND(TblTrvlDetails[[#This Row],[Rate Type]]=Data!$AC$5,(OR(ISBLANK(TblTrvlDetails[[#This Row],[Location]]),VLOOKUP(TblTrvlDetails[[#This Row],[Location]],TblDom[],2,FALSE)&lt;=92))), VLOOKUP(TblTrvlDetails[[#This Row],[Location]],TblDom[],2,FALSE))))))))),0)</f>
        <v>0</v>
      </c>
      <c r="G17" s="33"/>
      <c r="H17" s="79">
        <v>0</v>
      </c>
      <c r="I17" s="81">
        <v>0</v>
      </c>
      <c r="J17" s="34">
        <v>0</v>
      </c>
      <c r="K17" s="82">
        <v>0</v>
      </c>
      <c r="L17" s="80">
        <f>IFERROR(SUM(IF(TblTrvlDetails[[#This Row],[Personal Day?
Enter a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17" s="69"/>
      <c r="N17" s="69"/>
      <c r="O17" s="68"/>
      <c r="P17" s="69"/>
      <c r="Q17" s="69"/>
      <c r="R17" s="69"/>
      <c r="S17" s="34">
        <f>IF(ISBLANK(TblTrvlDetails[[#This Row],[Location]]),0,IF(TblTrvlDetails[[#This Row],[D/I]]="I",VLOOKUP(TblTrvlDetails[[#This Row],[Location]],TblDom[],3,FALSE),VLOOKUP(TblTrvlDetails[[#This Row],[Location]],TblDom[],2,FALSE)))</f>
        <v>0</v>
      </c>
      <c r="T17" s="51">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Type]]=Data!$AC$4),VLOOKUP(TblTrvlDetails[[#This Row],[Full Amt]],TblIntl[],2,FALSE),
IF(AND(TblTrvlDetails[[#This Row],[D/I]]="I",TblTrvlDetails[[#This Row],[M&amp;IE Rates/Day
based on Rate Type]]&lt;=265,TblTrvlDetails[[#This Row],[Rate Type]]=Data!$AC$5),VLOOKUP(TblTrvlDetails[[#This Row],[Full Amt]],TblIntl[],2,FALSE),
IF(AND(TblTrvlDetails[[#This Row],[D/I]]="D",TblTrvlDetails[[#This Row],[Rate Type]]=Data!$AC$4),VLOOKUP(TblTrvlDetails[[#This Row],[Full Amt]],TblAllRates[#All],2,FALSE),
IF(AND(TblTrvlDetails[[#This Row],[D/I]]="D",TblTrvlDetails[[#This Row],[Rate Type]]=Data!$AC$5),VLOOKUP(TblTrvlDetails[[#This Row],[Full Amt]],TblAllRates[#All],2,FALSE),0)))))),0)</f>
        <v>0</v>
      </c>
      <c r="U17" s="51">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Type]]=Data!$AC$4),VLOOKUP(TblTrvlDetails[[#This Row],[Full Amt]],TblIntl[],3,FALSE),
IF(AND(TblTrvlDetails[[#This Row],[D/I]]="I",TblTrvlDetails[[#This Row],[M&amp;IE Rates/Day
based on Rate Type]]&lt;=265,TblTrvlDetails[[#This Row],[Rate Type]]=Data!$AC$5),VLOOKUP(TblTrvlDetails[[#This Row],[Full Amt]],TblIntl[],3,FALSE),
IF(AND(TblTrvlDetails[[#This Row],[D/I]]="D",TblTrvlDetails[[#This Row],[Rate Type]]=Data!$AC$4),VLOOKUP(TblTrvlDetails[[#This Row],[Full Amt]],TblAllRates[#All],3,FALSE),
IF(AND(TblTrvlDetails[[#This Row],[D/I]]="D",TblTrvlDetails[[#This Row],[Rate Type]]=Data!$AC$5),VLOOKUP(TblTrvlDetails[[#This Row],[Full Amt]],TblAllRates[#All],3,FALSE),0)))))),0)</f>
        <v>0</v>
      </c>
      <c r="V17" s="51">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Type]]=Data!$AC$4),VLOOKUP(TblTrvlDetails[[#This Row],[Full Amt]],TblIntl[],4,FALSE),
IF(AND(TblTrvlDetails[[#This Row],[D/I]]="I",TblTrvlDetails[[#This Row],[M&amp;IE Rates/Day
based on Rate Type]]&lt;=265,TblTrvlDetails[[#This Row],[Rate Type]]=Data!$AC$5),VLOOKUP(TblTrvlDetails[[#This Row],[Full Amt]],TblIntl[],4,FALSE),
IF(AND(TblTrvlDetails[[#This Row],[D/I]]="D",TblTrvlDetails[[#This Row],[Rate Type]]=Data!$AC$4),VLOOKUP(TblTrvlDetails[[#This Row],[Full Amt]],TblAllRates[#All],4,FALSE),
IF(AND(TblTrvlDetails[[#This Row],[D/I]]="D",TblTrvlDetails[[#This Row],[Rate Type]]=Data!$AC$5),VLOOKUP(TblTrvlDetails[[#This Row],[Full Amt]],TblAllRates[#All],4,FALSE),0)))))),0)</f>
        <v>0</v>
      </c>
      <c r="W17" s="32">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Type]]=Data!$AC$4),VLOOKUP(TblTrvlDetails[[#This Row],[Full Amt]],TblIntl[],5,FALSE),
IF(AND(TblTrvlDetails[[#This Row],[D/I]]="I",TblTrvlDetails[[#This Row],[M&amp;IE Rates/Day
based on Rate Type]]&lt;=265,TblTrvlDetails[[#This Row],[Rate Type]]=Data!$AC$5),VLOOKUP(TblTrvlDetails[[#This Row],[Full Amt]],TblIntl[],5,FALSE),
IF(AND(TblTrvlDetails[[#This Row],[D/I]]="D",TblTrvlDetails[[#This Row],[Rate Type]]=Data!$AC$4),VLOOKUP(TblTrvlDetails[[#This Row],[Full Amt]],TblAllRates[#All],5,FALSE),
IF(AND(TblTrvlDetails[[#This Row],[D/I]]="D",TblTrvlDetails[[#This Row],[Rate Type]]=Data!$AC$5),VLOOKUP(TblTrvlDetails[[#This Row],[Full Amt]],TblAllRates[#All],5,FALSE),0)))))),0)</f>
        <v>0</v>
      </c>
      <c r="X17" s="119">
        <f>SUM(IFERROR(SUMIFS(TblTrvlDetails[[#This Row],[Miles*]],TblTrvlDetails[[#This Row],[Travel Date]],"&lt;01/01/2025")*(VLOOKUP("Car Mileage",TblTransport[#All],2,FALSE)),0),IFERROR(SUMIFS(TblTrvlDetails[[#This Row],[Miles*]],TblTrvlDetails[[#This Row],[Travel Date]],"&gt;=01/01/2025")*(VLOOKUP("Car Mileage",TblTransport[#All],3,FALSE)),0),TblTrvlDetails[[#This Row],[M&amp;IE Total]:[Lodging*]],TblTrvlDetails[[#This Row],[Ground Transport*]:[Business Expense*]])</f>
        <v>0</v>
      </c>
    </row>
    <row r="18" spans="2:24" ht="20.45" customHeight="1" x14ac:dyDescent="0.25">
      <c r="B18" s="30"/>
      <c r="C18" s="31"/>
      <c r="D18" s="142"/>
      <c r="E18" s="32" t="str">
        <f>_xlfn.IFNA(IF(VLOOKUP(TblTrvlDetails[[#This Row],[Location]],TblDom[],2,FALSE)&lt;&gt;"International","D",IF(VLOOKUP(TblTrvlDetails[[#This Row],[Location]],TblDom[],2,FALSE)="International","I","")),"")</f>
        <v/>
      </c>
      <c r="F18" s="32">
        <f>IFERROR(
IF(AND(ISBLANK(TblTrvlDetails[[#This Row],[Rate Type]])),0,(
IF((TblTrvlDetails[[#This Row],[Rate Type]])="Not Claiming Per Diem",0,(
IF(AND(TblTrvlDetails[[#This Row],[Rate Type]]=Data!$AC$4,(OR(ISBLANK(TblTrvlDetails[[#This Row],[Location]]),VLOOKUP(TblTrvlDetails[[#This Row],[Location]],TblDom[],2,FALSE)="International"))), VLOOKUP(TblTrvlDetails[[#This Row],[Location]],TblDom[],3,FALSE)*0.75,
IF(AND(TblTrvlDetails[[#This Row],[Rate Type]]=Data!$AC$4,(OR(ISBLANK(TblTrvlDetails[[#This Row],[Location]]),VLOOKUP(TblTrvlDetails[[#This Row],[Location]],TblDom[],2,FALSE)&lt;=92))), VLOOKUP(TblTrvlDetails[[#This Row],[Location]],TblDom[],2,FALSE)*0.75,
IF(AND(TblTrvlDetails[[#This Row],[Rate Type]]=Data!$AC$5,(OR(ISBLANK(TblTrvlDetails[[#This Row],[Location]]),VLOOKUP(TblTrvlDetails[[#This Row],[Location]],TblDom[],2,FALSE)="International"))), VLOOKUP(TblTrvlDetails[[#This Row],[Location]],TblDom[],3,FALSE),
IF(AND(TblTrvlDetails[[#This Row],[Rate Type]]=Data!$AC$5,(OR(ISBLANK(TblTrvlDetails[[#This Row],[Location]]),VLOOKUP(TblTrvlDetails[[#This Row],[Location]],TblDom[],2,FALSE)&lt;=92))), VLOOKUP(TblTrvlDetails[[#This Row],[Location]],TblDom[],2,FALSE))))))))),0)</f>
        <v>0</v>
      </c>
      <c r="G18" s="33" t="s">
        <v>62</v>
      </c>
      <c r="H18" s="79">
        <v>0</v>
      </c>
      <c r="I18" s="81">
        <v>0</v>
      </c>
      <c r="J18" s="34">
        <v>0</v>
      </c>
      <c r="K18" s="82">
        <v>0</v>
      </c>
      <c r="L18" s="80">
        <f>IFERROR(SUM(IF(TblTrvlDetails[[#This Row],[Personal Day?
Enter a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18" s="69"/>
      <c r="N18" s="69"/>
      <c r="O18" s="68" t="s">
        <v>62</v>
      </c>
      <c r="P18" s="69"/>
      <c r="Q18" s="69"/>
      <c r="R18" s="69"/>
      <c r="S18" s="34">
        <f>IF(ISBLANK(TblTrvlDetails[[#This Row],[Location]]),0,IF(TblTrvlDetails[[#This Row],[D/I]]="I",VLOOKUP(TblTrvlDetails[[#This Row],[Location]],TblDom[],3,FALSE),VLOOKUP(TblTrvlDetails[[#This Row],[Location]],TblDom[],2,FALSE)))</f>
        <v>0</v>
      </c>
      <c r="T18" s="51">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Type]]=Data!$AC$4),VLOOKUP(TblTrvlDetails[[#This Row],[Full Amt]],TblIntl[],2,FALSE),
IF(AND(TblTrvlDetails[[#This Row],[D/I]]="I",TblTrvlDetails[[#This Row],[M&amp;IE Rates/Day
based on Rate Type]]&lt;=265,TblTrvlDetails[[#This Row],[Rate Type]]=Data!$AC$5),VLOOKUP(TblTrvlDetails[[#This Row],[Full Amt]],TblIntl[],2,FALSE),
IF(AND(TblTrvlDetails[[#This Row],[D/I]]="D",TblTrvlDetails[[#This Row],[Rate Type]]=Data!$AC$4),VLOOKUP(TblTrvlDetails[[#This Row],[Full Amt]],TblAllRates[#All],2,FALSE),
IF(AND(TblTrvlDetails[[#This Row],[D/I]]="D",TblTrvlDetails[[#This Row],[Rate Type]]=Data!$AC$5),VLOOKUP(TblTrvlDetails[[#This Row],[Full Amt]],TblAllRates[#All],2,FALSE),0)))))),0)</f>
        <v>0</v>
      </c>
      <c r="U18" s="51">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Type]]=Data!$AC$4),VLOOKUP(TblTrvlDetails[[#This Row],[Full Amt]],TblIntl[],3,FALSE),
IF(AND(TblTrvlDetails[[#This Row],[D/I]]="I",TblTrvlDetails[[#This Row],[M&amp;IE Rates/Day
based on Rate Type]]&lt;=265,TblTrvlDetails[[#This Row],[Rate Type]]=Data!$AC$5),VLOOKUP(TblTrvlDetails[[#This Row],[Full Amt]],TblIntl[],3,FALSE),
IF(AND(TblTrvlDetails[[#This Row],[D/I]]="D",TblTrvlDetails[[#This Row],[Rate Type]]=Data!$AC$4),VLOOKUP(TblTrvlDetails[[#This Row],[Full Amt]],TblAllRates[#All],3,FALSE),
IF(AND(TblTrvlDetails[[#This Row],[D/I]]="D",TblTrvlDetails[[#This Row],[Rate Type]]=Data!$AC$5),VLOOKUP(TblTrvlDetails[[#This Row],[Full Amt]],TblAllRates[#All],3,FALSE),0)))))),0)</f>
        <v>0</v>
      </c>
      <c r="V18" s="51">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Type]]=Data!$AC$4),VLOOKUP(TblTrvlDetails[[#This Row],[Full Amt]],TblIntl[],4,FALSE),
IF(AND(TblTrvlDetails[[#This Row],[D/I]]="I",TblTrvlDetails[[#This Row],[M&amp;IE Rates/Day
based on Rate Type]]&lt;=265,TblTrvlDetails[[#This Row],[Rate Type]]=Data!$AC$5),VLOOKUP(TblTrvlDetails[[#This Row],[Full Amt]],TblIntl[],4,FALSE),
IF(AND(TblTrvlDetails[[#This Row],[D/I]]="D",TblTrvlDetails[[#This Row],[Rate Type]]=Data!$AC$4),VLOOKUP(TblTrvlDetails[[#This Row],[Full Amt]],TblAllRates[#All],4,FALSE),
IF(AND(TblTrvlDetails[[#This Row],[D/I]]="D",TblTrvlDetails[[#This Row],[Rate Type]]=Data!$AC$5),VLOOKUP(TblTrvlDetails[[#This Row],[Full Amt]],TblAllRates[#All],4,FALSE),0)))))),0)</f>
        <v>0</v>
      </c>
      <c r="W18" s="32">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Type]]=Data!$AC$4),VLOOKUP(TblTrvlDetails[[#This Row],[Full Amt]],TblIntl[],5,FALSE),
IF(AND(TblTrvlDetails[[#This Row],[D/I]]="I",TblTrvlDetails[[#This Row],[M&amp;IE Rates/Day
based on Rate Type]]&lt;=265,TblTrvlDetails[[#This Row],[Rate Type]]=Data!$AC$5),VLOOKUP(TblTrvlDetails[[#This Row],[Full Amt]],TblIntl[],5,FALSE),
IF(AND(TblTrvlDetails[[#This Row],[D/I]]="D",TblTrvlDetails[[#This Row],[Rate Type]]=Data!$AC$4),VLOOKUP(TblTrvlDetails[[#This Row],[Full Amt]],TblAllRates[#All],5,FALSE),
IF(AND(TblTrvlDetails[[#This Row],[D/I]]="D",TblTrvlDetails[[#This Row],[Rate Type]]=Data!$AC$5),VLOOKUP(TblTrvlDetails[[#This Row],[Full Amt]],TblAllRates[#All],5,FALSE),0)))))),0)</f>
        <v>0</v>
      </c>
      <c r="X18" s="119">
        <f>SUM(IFERROR(SUMIFS(TblTrvlDetails[[#This Row],[Miles*]],TblTrvlDetails[[#This Row],[Travel Date]],"&lt;01/01/2025")*(VLOOKUP("Car Mileage",TblTransport[#All],2,FALSE)),0),IFERROR(SUMIFS(TblTrvlDetails[[#This Row],[Miles*]],TblTrvlDetails[[#This Row],[Travel Date]],"&gt;=01/01/2025")*(VLOOKUP("Car Mileage",TblTransport[#All],3,FALSE)),0),TblTrvlDetails[[#This Row],[M&amp;IE Total]:[Lodging*]],TblTrvlDetails[[#This Row],[Ground Transport*]:[Business Expense*]])</f>
        <v>0</v>
      </c>
    </row>
    <row r="19" spans="2:24" ht="20.45" customHeight="1" x14ac:dyDescent="0.25">
      <c r="B19" s="30"/>
      <c r="C19" s="31"/>
      <c r="D19" s="143"/>
      <c r="E19" s="32" t="str">
        <f>_xlfn.IFNA(IF(VLOOKUP(TblTrvlDetails[[#This Row],[Location]],TblDom[],2,FALSE)&lt;&gt;"International","D",IF(VLOOKUP(TblTrvlDetails[[#This Row],[Location]],TblDom[],2,FALSE)="International","I","")),"")</f>
        <v/>
      </c>
      <c r="F19" s="32">
        <f>IFERROR(
IF(AND(ISBLANK(TblTrvlDetails[[#This Row],[Rate Type]])),0,(
IF((TblTrvlDetails[[#This Row],[Rate Type]])="Not Claiming Per Diem",0,(
IF(AND(TblTrvlDetails[[#This Row],[Rate Type]]=Data!$AC$4,(OR(ISBLANK(TblTrvlDetails[[#This Row],[Location]]),VLOOKUP(TblTrvlDetails[[#This Row],[Location]],TblDom[],2,FALSE)="International"))), VLOOKUP(TblTrvlDetails[[#This Row],[Location]],TblDom[],3,FALSE)*0.75,
IF(AND(TblTrvlDetails[[#This Row],[Rate Type]]=Data!$AC$4,(OR(ISBLANK(TblTrvlDetails[[#This Row],[Location]]),VLOOKUP(TblTrvlDetails[[#This Row],[Location]],TblDom[],2,FALSE)&lt;=92))), VLOOKUP(TblTrvlDetails[[#This Row],[Location]],TblDom[],2,FALSE)*0.75,
IF(AND(TblTrvlDetails[[#This Row],[Rate Type]]=Data!$AC$5,(OR(ISBLANK(TblTrvlDetails[[#This Row],[Location]]),VLOOKUP(TblTrvlDetails[[#This Row],[Location]],TblDom[],2,FALSE)="International"))), VLOOKUP(TblTrvlDetails[[#This Row],[Location]],TblDom[],3,FALSE),
IF(AND(TblTrvlDetails[[#This Row],[Rate Type]]=Data!$AC$5,(OR(ISBLANK(TblTrvlDetails[[#This Row],[Location]]),VLOOKUP(TblTrvlDetails[[#This Row],[Location]],TblDom[],2,FALSE)&lt;=92))), VLOOKUP(TblTrvlDetails[[#This Row],[Location]],TblDom[],2,FALSE))))))))),0)</f>
        <v>0</v>
      </c>
      <c r="G19" s="33"/>
      <c r="H19" s="79">
        <v>0</v>
      </c>
      <c r="I19" s="81">
        <v>0</v>
      </c>
      <c r="J19" s="34">
        <v>0</v>
      </c>
      <c r="K19" s="82">
        <v>0</v>
      </c>
      <c r="L19" s="80">
        <f>IFERROR(SUM(IF(TblTrvlDetails[[#This Row],[Personal Day?
Enter a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19" s="69"/>
      <c r="N19" s="69"/>
      <c r="O19" s="68"/>
      <c r="P19" s="69"/>
      <c r="Q19" s="69"/>
      <c r="R19" s="69"/>
      <c r="S19" s="34">
        <f>IF(ISBLANK(TblTrvlDetails[[#This Row],[Location]]),0,IF(TblTrvlDetails[[#This Row],[D/I]]="I",VLOOKUP(TblTrvlDetails[[#This Row],[Location]],TblDom[],3,FALSE),VLOOKUP(TblTrvlDetails[[#This Row],[Location]],TblDom[],2,FALSE)))</f>
        <v>0</v>
      </c>
      <c r="T19" s="51">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Type]]=Data!$AC$4),VLOOKUP(TblTrvlDetails[[#This Row],[Full Amt]],TblIntl[],2,FALSE),
IF(AND(TblTrvlDetails[[#This Row],[D/I]]="I",TblTrvlDetails[[#This Row],[M&amp;IE Rates/Day
based on Rate Type]]&lt;=265,TblTrvlDetails[[#This Row],[Rate Type]]=Data!$AC$5),VLOOKUP(TblTrvlDetails[[#This Row],[Full Amt]],TblIntl[],2,FALSE),
IF(AND(TblTrvlDetails[[#This Row],[D/I]]="D",TblTrvlDetails[[#This Row],[Rate Type]]=Data!$AC$4),VLOOKUP(TblTrvlDetails[[#This Row],[Full Amt]],TblAllRates[#All],2,FALSE),
IF(AND(TblTrvlDetails[[#This Row],[D/I]]="D",TblTrvlDetails[[#This Row],[Rate Type]]=Data!$AC$5),VLOOKUP(TblTrvlDetails[[#This Row],[Full Amt]],TblAllRates[#All],2,FALSE),0)))))),0)</f>
        <v>0</v>
      </c>
      <c r="U19" s="51">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Type]]=Data!$AC$4),VLOOKUP(TblTrvlDetails[[#This Row],[Full Amt]],TblIntl[],3,FALSE),
IF(AND(TblTrvlDetails[[#This Row],[D/I]]="I",TblTrvlDetails[[#This Row],[M&amp;IE Rates/Day
based on Rate Type]]&lt;=265,TblTrvlDetails[[#This Row],[Rate Type]]=Data!$AC$5),VLOOKUP(TblTrvlDetails[[#This Row],[Full Amt]],TblIntl[],3,FALSE),
IF(AND(TblTrvlDetails[[#This Row],[D/I]]="D",TblTrvlDetails[[#This Row],[Rate Type]]=Data!$AC$4),VLOOKUP(TblTrvlDetails[[#This Row],[Full Amt]],TblAllRates[#All],3,FALSE),
IF(AND(TblTrvlDetails[[#This Row],[D/I]]="D",TblTrvlDetails[[#This Row],[Rate Type]]=Data!$AC$5),VLOOKUP(TblTrvlDetails[[#This Row],[Full Amt]],TblAllRates[#All],3,FALSE),0)))))),0)</f>
        <v>0</v>
      </c>
      <c r="V19" s="51">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Type]]=Data!$AC$4),VLOOKUP(TblTrvlDetails[[#This Row],[Full Amt]],TblIntl[],4,FALSE),
IF(AND(TblTrvlDetails[[#This Row],[D/I]]="I",TblTrvlDetails[[#This Row],[M&amp;IE Rates/Day
based on Rate Type]]&lt;=265,TblTrvlDetails[[#This Row],[Rate Type]]=Data!$AC$5),VLOOKUP(TblTrvlDetails[[#This Row],[Full Amt]],TblIntl[],4,FALSE),
IF(AND(TblTrvlDetails[[#This Row],[D/I]]="D",TblTrvlDetails[[#This Row],[Rate Type]]=Data!$AC$4),VLOOKUP(TblTrvlDetails[[#This Row],[Full Amt]],TblAllRates[#All],4,FALSE),
IF(AND(TblTrvlDetails[[#This Row],[D/I]]="D",TblTrvlDetails[[#This Row],[Rate Type]]=Data!$AC$5),VLOOKUP(TblTrvlDetails[[#This Row],[Full Amt]],TblAllRates[#All],4,FALSE),0)))))),0)</f>
        <v>0</v>
      </c>
      <c r="W19" s="32">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Type]]=Data!$AC$4),VLOOKUP(TblTrvlDetails[[#This Row],[Full Amt]],TblIntl[],5,FALSE),
IF(AND(TblTrvlDetails[[#This Row],[D/I]]="I",TblTrvlDetails[[#This Row],[M&amp;IE Rates/Day
based on Rate Type]]&lt;=265,TblTrvlDetails[[#This Row],[Rate Type]]=Data!$AC$5),VLOOKUP(TblTrvlDetails[[#This Row],[Full Amt]],TblIntl[],5,FALSE),
IF(AND(TblTrvlDetails[[#This Row],[D/I]]="D",TblTrvlDetails[[#This Row],[Rate Type]]=Data!$AC$4),VLOOKUP(TblTrvlDetails[[#This Row],[Full Amt]],TblAllRates[#All],5,FALSE),
IF(AND(TblTrvlDetails[[#This Row],[D/I]]="D",TblTrvlDetails[[#This Row],[Rate Type]]=Data!$AC$5),VLOOKUP(TblTrvlDetails[[#This Row],[Full Amt]],TblAllRates[#All],5,FALSE),0)))))),0)</f>
        <v>0</v>
      </c>
      <c r="X19" s="119">
        <f>SUM(IFERROR(SUMIFS(TblTrvlDetails[[#This Row],[Miles*]],TblTrvlDetails[[#This Row],[Travel Date]],"&lt;01/01/2025")*(VLOOKUP("Car Mileage",TblTransport[#All],2,FALSE)),0),IFERROR(SUMIFS(TblTrvlDetails[[#This Row],[Miles*]],TblTrvlDetails[[#This Row],[Travel Date]],"&gt;=01/01/2025")*(VLOOKUP("Car Mileage",TblTransport[#All],3,FALSE)),0),TblTrvlDetails[[#This Row],[M&amp;IE Total]:[Lodging*]],TblTrvlDetails[[#This Row],[Ground Transport*]:[Business Expense*]])</f>
        <v>0</v>
      </c>
    </row>
    <row r="20" spans="2:24" ht="20.45" customHeight="1" x14ac:dyDescent="0.25">
      <c r="B20" s="30"/>
      <c r="C20" s="31"/>
      <c r="D20" s="142"/>
      <c r="E20" s="32" t="str">
        <f>_xlfn.IFNA(IF(VLOOKUP(TblTrvlDetails[[#This Row],[Location]],TblDom[],2,FALSE)&lt;&gt;"International","D",IF(VLOOKUP(TblTrvlDetails[[#This Row],[Location]],TblDom[],2,FALSE)="International","I","")),"")</f>
        <v/>
      </c>
      <c r="F20" s="32">
        <f>IFERROR(
IF(AND(ISBLANK(TblTrvlDetails[[#This Row],[Rate Type]])),0,(
IF((TblTrvlDetails[[#This Row],[Rate Type]])="Not Claiming Per Diem",0,(
IF(AND(TblTrvlDetails[[#This Row],[Rate Type]]=Data!$AC$4,(OR(ISBLANK(TblTrvlDetails[[#This Row],[Location]]),VLOOKUP(TblTrvlDetails[[#This Row],[Location]],TblDom[],2,FALSE)="International"))), VLOOKUP(TblTrvlDetails[[#This Row],[Location]],TblDom[],3,FALSE)*0.75,
IF(AND(TblTrvlDetails[[#This Row],[Rate Type]]=Data!$AC$4,(OR(ISBLANK(TblTrvlDetails[[#This Row],[Location]]),VLOOKUP(TblTrvlDetails[[#This Row],[Location]],TblDom[],2,FALSE)&lt;=92))), VLOOKUP(TblTrvlDetails[[#This Row],[Location]],TblDom[],2,FALSE)*0.75,
IF(AND(TblTrvlDetails[[#This Row],[Rate Type]]=Data!$AC$5,(OR(ISBLANK(TblTrvlDetails[[#This Row],[Location]]),VLOOKUP(TblTrvlDetails[[#This Row],[Location]],TblDom[],2,FALSE)="International"))), VLOOKUP(TblTrvlDetails[[#This Row],[Location]],TblDom[],3,FALSE),
IF(AND(TblTrvlDetails[[#This Row],[Rate Type]]=Data!$AC$5,(OR(ISBLANK(TblTrvlDetails[[#This Row],[Location]]),VLOOKUP(TblTrvlDetails[[#This Row],[Location]],TblDom[],2,FALSE)&lt;=92))), VLOOKUP(TblTrvlDetails[[#This Row],[Location]],TblDom[],2,FALSE))))))))),0)</f>
        <v>0</v>
      </c>
      <c r="G20" s="33"/>
      <c r="H20" s="79">
        <v>0</v>
      </c>
      <c r="I20" s="81">
        <v>0</v>
      </c>
      <c r="J20" s="34">
        <v>0</v>
      </c>
      <c r="K20" s="82">
        <v>0</v>
      </c>
      <c r="L20" s="80">
        <f>IFERROR(SUM(IF(TblTrvlDetails[[#This Row],[Personal Day?
Enter a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0" s="69"/>
      <c r="N20" s="69"/>
      <c r="O20" s="68"/>
      <c r="P20" s="69"/>
      <c r="Q20" s="69"/>
      <c r="R20" s="69"/>
      <c r="S20" s="34">
        <f>IF(ISBLANK(TblTrvlDetails[[#This Row],[Location]]),0,IF(TblTrvlDetails[[#This Row],[D/I]]="I",VLOOKUP(TblTrvlDetails[[#This Row],[Location]],TblDom[],3,FALSE),VLOOKUP(TblTrvlDetails[[#This Row],[Location]],TblDom[],2,FALSE)))</f>
        <v>0</v>
      </c>
      <c r="T20" s="51">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Type]]=Data!$AC$4),VLOOKUP(TblTrvlDetails[[#This Row],[Full Amt]],TblIntl[],2,FALSE),
IF(AND(TblTrvlDetails[[#This Row],[D/I]]="I",TblTrvlDetails[[#This Row],[M&amp;IE Rates/Day
based on Rate Type]]&lt;=265,TblTrvlDetails[[#This Row],[Rate Type]]=Data!$AC$5),VLOOKUP(TblTrvlDetails[[#This Row],[Full Amt]],TblIntl[],2,FALSE),
IF(AND(TblTrvlDetails[[#This Row],[D/I]]="D",TblTrvlDetails[[#This Row],[Rate Type]]=Data!$AC$4),VLOOKUP(TblTrvlDetails[[#This Row],[Full Amt]],TblAllRates[#All],2,FALSE),
IF(AND(TblTrvlDetails[[#This Row],[D/I]]="D",TblTrvlDetails[[#This Row],[Rate Type]]=Data!$AC$5),VLOOKUP(TblTrvlDetails[[#This Row],[Full Amt]],TblAllRates[#All],2,FALSE),0)))))),0)</f>
        <v>0</v>
      </c>
      <c r="U20" s="51">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Type]]=Data!$AC$4),VLOOKUP(TblTrvlDetails[[#This Row],[Full Amt]],TblIntl[],3,FALSE),
IF(AND(TblTrvlDetails[[#This Row],[D/I]]="I",TblTrvlDetails[[#This Row],[M&amp;IE Rates/Day
based on Rate Type]]&lt;=265,TblTrvlDetails[[#This Row],[Rate Type]]=Data!$AC$5),VLOOKUP(TblTrvlDetails[[#This Row],[Full Amt]],TblIntl[],3,FALSE),
IF(AND(TblTrvlDetails[[#This Row],[D/I]]="D",TblTrvlDetails[[#This Row],[Rate Type]]=Data!$AC$4),VLOOKUP(TblTrvlDetails[[#This Row],[Full Amt]],TblAllRates[#All],3,FALSE),
IF(AND(TblTrvlDetails[[#This Row],[D/I]]="D",TblTrvlDetails[[#This Row],[Rate Type]]=Data!$AC$5),VLOOKUP(TblTrvlDetails[[#This Row],[Full Amt]],TblAllRates[#All],3,FALSE),0)))))),0)</f>
        <v>0</v>
      </c>
      <c r="V20" s="51">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Type]]=Data!$AC$4),VLOOKUP(TblTrvlDetails[[#This Row],[Full Amt]],TblIntl[],4,FALSE),
IF(AND(TblTrvlDetails[[#This Row],[D/I]]="I",TblTrvlDetails[[#This Row],[M&amp;IE Rates/Day
based on Rate Type]]&lt;=265,TblTrvlDetails[[#This Row],[Rate Type]]=Data!$AC$5),VLOOKUP(TblTrvlDetails[[#This Row],[Full Amt]],TblIntl[],4,FALSE),
IF(AND(TblTrvlDetails[[#This Row],[D/I]]="D",TblTrvlDetails[[#This Row],[Rate Type]]=Data!$AC$4),VLOOKUP(TblTrvlDetails[[#This Row],[Full Amt]],TblAllRates[#All],4,FALSE),
IF(AND(TblTrvlDetails[[#This Row],[D/I]]="D",TblTrvlDetails[[#This Row],[Rate Type]]=Data!$AC$5),VLOOKUP(TblTrvlDetails[[#This Row],[Full Amt]],TblAllRates[#All],4,FALSE),0)))))),0)</f>
        <v>0</v>
      </c>
      <c r="W20" s="32">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Type]]=Data!$AC$4),VLOOKUP(TblTrvlDetails[[#This Row],[Full Amt]],TblIntl[],5,FALSE),
IF(AND(TblTrvlDetails[[#This Row],[D/I]]="I",TblTrvlDetails[[#This Row],[M&amp;IE Rates/Day
based on Rate Type]]&lt;=265,TblTrvlDetails[[#This Row],[Rate Type]]=Data!$AC$5),VLOOKUP(TblTrvlDetails[[#This Row],[Full Amt]],TblIntl[],5,FALSE),
IF(AND(TblTrvlDetails[[#This Row],[D/I]]="D",TblTrvlDetails[[#This Row],[Rate Type]]=Data!$AC$4),VLOOKUP(TblTrvlDetails[[#This Row],[Full Amt]],TblAllRates[#All],5,FALSE),
IF(AND(TblTrvlDetails[[#This Row],[D/I]]="D",TblTrvlDetails[[#This Row],[Rate Type]]=Data!$AC$5),VLOOKUP(TblTrvlDetails[[#This Row],[Full Amt]],TblAllRates[#All],5,FALSE),0)))))),0)</f>
        <v>0</v>
      </c>
      <c r="X20" s="119">
        <f>SUM(IFERROR(SUMIFS(TblTrvlDetails[[#This Row],[Miles*]],TblTrvlDetails[[#This Row],[Travel Date]],"&lt;01/01/2025")*(VLOOKUP("Car Mileage",TblTransport[#All],2,FALSE)),0),IFERROR(SUMIFS(TblTrvlDetails[[#This Row],[Miles*]],TblTrvlDetails[[#This Row],[Travel Date]],"&gt;=01/01/2025")*(VLOOKUP("Car Mileage",TblTransport[#All],3,FALSE)),0),TblTrvlDetails[[#This Row],[M&amp;IE Total]:[Lodging*]],TblTrvlDetails[[#This Row],[Ground Transport*]:[Business Expense*]])</f>
        <v>0</v>
      </c>
    </row>
    <row r="21" spans="2:24" ht="20.45" customHeight="1" x14ac:dyDescent="0.25">
      <c r="B21" s="30"/>
      <c r="C21" s="31"/>
      <c r="D21" s="142"/>
      <c r="E21" s="32" t="str">
        <f>_xlfn.IFNA(IF(VLOOKUP(TblTrvlDetails[[#This Row],[Location]],TblDom[],2,FALSE)&lt;&gt;"International","D",IF(VLOOKUP(TblTrvlDetails[[#This Row],[Location]],TblDom[],2,FALSE)="International","I","")),"")</f>
        <v/>
      </c>
      <c r="F21" s="32">
        <f>IFERROR(
IF(AND(ISBLANK(TblTrvlDetails[[#This Row],[Rate Type]])),0,(
IF((TblTrvlDetails[[#This Row],[Rate Type]])="Not Claiming Per Diem",0,(
IF(AND(TblTrvlDetails[[#This Row],[Rate Type]]=Data!$AC$4,(OR(ISBLANK(TblTrvlDetails[[#This Row],[Location]]),VLOOKUP(TblTrvlDetails[[#This Row],[Location]],TblDom[],2,FALSE)="International"))), VLOOKUP(TblTrvlDetails[[#This Row],[Location]],TblDom[],3,FALSE)*0.75,
IF(AND(TblTrvlDetails[[#This Row],[Rate Type]]=Data!$AC$4,(OR(ISBLANK(TblTrvlDetails[[#This Row],[Location]]),VLOOKUP(TblTrvlDetails[[#This Row],[Location]],TblDom[],2,FALSE)&lt;=92))), VLOOKUP(TblTrvlDetails[[#This Row],[Location]],TblDom[],2,FALSE)*0.75,
IF(AND(TblTrvlDetails[[#This Row],[Rate Type]]=Data!$AC$5,(OR(ISBLANK(TblTrvlDetails[[#This Row],[Location]]),VLOOKUP(TblTrvlDetails[[#This Row],[Location]],TblDom[],2,FALSE)="International"))), VLOOKUP(TblTrvlDetails[[#This Row],[Location]],TblDom[],3,FALSE),
IF(AND(TblTrvlDetails[[#This Row],[Rate Type]]=Data!$AC$5,(OR(ISBLANK(TblTrvlDetails[[#This Row],[Location]]),VLOOKUP(TblTrvlDetails[[#This Row],[Location]],TblDom[],2,FALSE)&lt;=92))), VLOOKUP(TblTrvlDetails[[#This Row],[Location]],TblDom[],2,FALSE))))))))),0)</f>
        <v>0</v>
      </c>
      <c r="G21" s="33"/>
      <c r="H21" s="79">
        <v>0</v>
      </c>
      <c r="I21" s="81">
        <v>0</v>
      </c>
      <c r="J21" s="34">
        <v>0</v>
      </c>
      <c r="K21" s="82">
        <v>0</v>
      </c>
      <c r="L21" s="80">
        <f>IFERROR(SUM(IF(TblTrvlDetails[[#This Row],[Personal Day?
Enter a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1" s="69"/>
      <c r="N21" s="69"/>
      <c r="O21" s="68"/>
      <c r="P21" s="69"/>
      <c r="Q21" s="69"/>
      <c r="R21" s="69"/>
      <c r="S21" s="34">
        <f>IF(ISBLANK(TblTrvlDetails[[#This Row],[Location]]),0,IF(TblTrvlDetails[[#This Row],[D/I]]="I",VLOOKUP(TblTrvlDetails[[#This Row],[Location]],TblDom[],3,FALSE),VLOOKUP(TblTrvlDetails[[#This Row],[Location]],TblDom[],2,FALSE)))</f>
        <v>0</v>
      </c>
      <c r="T21" s="51">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Type]]=Data!$AC$4),VLOOKUP(TblTrvlDetails[[#This Row],[Full Amt]],TblIntl[],2,FALSE),
IF(AND(TblTrvlDetails[[#This Row],[D/I]]="I",TblTrvlDetails[[#This Row],[M&amp;IE Rates/Day
based on Rate Type]]&lt;=265,TblTrvlDetails[[#This Row],[Rate Type]]=Data!$AC$5),VLOOKUP(TblTrvlDetails[[#This Row],[Full Amt]],TblIntl[],2,FALSE),
IF(AND(TblTrvlDetails[[#This Row],[D/I]]="D",TblTrvlDetails[[#This Row],[Rate Type]]=Data!$AC$4),VLOOKUP(TblTrvlDetails[[#This Row],[Full Amt]],TblAllRates[#All],2,FALSE),
IF(AND(TblTrvlDetails[[#This Row],[D/I]]="D",TblTrvlDetails[[#This Row],[Rate Type]]=Data!$AC$5),VLOOKUP(TblTrvlDetails[[#This Row],[Full Amt]],TblAllRates[#All],2,FALSE),0)))))),0)</f>
        <v>0</v>
      </c>
      <c r="U21" s="51">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Type]]=Data!$AC$4),VLOOKUP(TblTrvlDetails[[#This Row],[Full Amt]],TblIntl[],3,FALSE),
IF(AND(TblTrvlDetails[[#This Row],[D/I]]="I",TblTrvlDetails[[#This Row],[M&amp;IE Rates/Day
based on Rate Type]]&lt;=265,TblTrvlDetails[[#This Row],[Rate Type]]=Data!$AC$5),VLOOKUP(TblTrvlDetails[[#This Row],[Full Amt]],TblIntl[],3,FALSE),
IF(AND(TblTrvlDetails[[#This Row],[D/I]]="D",TblTrvlDetails[[#This Row],[Rate Type]]=Data!$AC$4),VLOOKUP(TblTrvlDetails[[#This Row],[Full Amt]],TblAllRates[#All],3,FALSE),
IF(AND(TblTrvlDetails[[#This Row],[D/I]]="D",TblTrvlDetails[[#This Row],[Rate Type]]=Data!$AC$5),VLOOKUP(TblTrvlDetails[[#This Row],[Full Amt]],TblAllRates[#All],3,FALSE),0)))))),0)</f>
        <v>0</v>
      </c>
      <c r="V21" s="51">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Type]]=Data!$AC$4),VLOOKUP(TblTrvlDetails[[#This Row],[Full Amt]],TblIntl[],4,FALSE),
IF(AND(TblTrvlDetails[[#This Row],[D/I]]="I",TblTrvlDetails[[#This Row],[M&amp;IE Rates/Day
based on Rate Type]]&lt;=265,TblTrvlDetails[[#This Row],[Rate Type]]=Data!$AC$5),VLOOKUP(TblTrvlDetails[[#This Row],[Full Amt]],TblIntl[],4,FALSE),
IF(AND(TblTrvlDetails[[#This Row],[D/I]]="D",TblTrvlDetails[[#This Row],[Rate Type]]=Data!$AC$4),VLOOKUP(TblTrvlDetails[[#This Row],[Full Amt]],TblAllRates[#All],4,FALSE),
IF(AND(TblTrvlDetails[[#This Row],[D/I]]="D",TblTrvlDetails[[#This Row],[Rate Type]]=Data!$AC$5),VLOOKUP(TblTrvlDetails[[#This Row],[Full Amt]],TblAllRates[#All],4,FALSE),0)))))),0)</f>
        <v>0</v>
      </c>
      <c r="W21" s="32">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Type]]=Data!$AC$4),VLOOKUP(TblTrvlDetails[[#This Row],[Full Amt]],TblIntl[],5,FALSE),
IF(AND(TblTrvlDetails[[#This Row],[D/I]]="I",TblTrvlDetails[[#This Row],[M&amp;IE Rates/Day
based on Rate Type]]&lt;=265,TblTrvlDetails[[#This Row],[Rate Type]]=Data!$AC$5),VLOOKUP(TblTrvlDetails[[#This Row],[Full Amt]],TblIntl[],5,FALSE),
IF(AND(TblTrvlDetails[[#This Row],[D/I]]="D",TblTrvlDetails[[#This Row],[Rate Type]]=Data!$AC$4),VLOOKUP(TblTrvlDetails[[#This Row],[Full Amt]],TblAllRates[#All],5,FALSE),
IF(AND(TblTrvlDetails[[#This Row],[D/I]]="D",TblTrvlDetails[[#This Row],[Rate Type]]=Data!$AC$5),VLOOKUP(TblTrvlDetails[[#This Row],[Full Amt]],TblAllRates[#All],5,FALSE),0)))))),0)</f>
        <v>0</v>
      </c>
      <c r="X21" s="119">
        <f>SUM(IFERROR(SUMIFS(TblTrvlDetails[[#This Row],[Miles*]],TblTrvlDetails[[#This Row],[Travel Date]],"&lt;01/01/2025")*(VLOOKUP("Car Mileage",TblTransport[#All],2,FALSE)),0),IFERROR(SUMIFS(TblTrvlDetails[[#This Row],[Miles*]],TblTrvlDetails[[#This Row],[Travel Date]],"&gt;=01/01/2025")*(VLOOKUP("Car Mileage",TblTransport[#All],3,FALSE)),0),TblTrvlDetails[[#This Row],[M&amp;IE Total]:[Lodging*]],TblTrvlDetails[[#This Row],[Ground Transport*]:[Business Expense*]])</f>
        <v>0</v>
      </c>
    </row>
    <row r="22" spans="2:24" ht="20.45" customHeight="1" x14ac:dyDescent="0.25">
      <c r="B22" s="30"/>
      <c r="C22" s="31"/>
      <c r="D22" s="142"/>
      <c r="E22" s="32" t="str">
        <f>_xlfn.IFNA(IF(VLOOKUP(TblTrvlDetails[[#This Row],[Location]],TblDom[],2,FALSE)&lt;&gt;"International","D",IF(VLOOKUP(TblTrvlDetails[[#This Row],[Location]],TblDom[],2,FALSE)="International","I","")),"")</f>
        <v/>
      </c>
      <c r="F22" s="32">
        <f>IFERROR(
IF(AND(ISBLANK(TblTrvlDetails[[#This Row],[Rate Type]])),0,(
IF((TblTrvlDetails[[#This Row],[Rate Type]])="Not Claiming Per Diem",0,(
IF(AND(TblTrvlDetails[[#This Row],[Rate Type]]=Data!$AC$4,(OR(ISBLANK(TblTrvlDetails[[#This Row],[Location]]),VLOOKUP(TblTrvlDetails[[#This Row],[Location]],TblDom[],2,FALSE)="International"))), VLOOKUP(TblTrvlDetails[[#This Row],[Location]],TblDom[],3,FALSE)*0.75,
IF(AND(TblTrvlDetails[[#This Row],[Rate Type]]=Data!$AC$4,(OR(ISBLANK(TblTrvlDetails[[#This Row],[Location]]),VLOOKUP(TblTrvlDetails[[#This Row],[Location]],TblDom[],2,FALSE)&lt;=92))), VLOOKUP(TblTrvlDetails[[#This Row],[Location]],TblDom[],2,FALSE)*0.75,
IF(AND(TblTrvlDetails[[#This Row],[Rate Type]]=Data!$AC$5,(OR(ISBLANK(TblTrvlDetails[[#This Row],[Location]]),VLOOKUP(TblTrvlDetails[[#This Row],[Location]],TblDom[],2,FALSE)="International"))), VLOOKUP(TblTrvlDetails[[#This Row],[Location]],TblDom[],3,FALSE),
IF(AND(TblTrvlDetails[[#This Row],[Rate Type]]=Data!$AC$5,(OR(ISBLANK(TblTrvlDetails[[#This Row],[Location]]),VLOOKUP(TblTrvlDetails[[#This Row],[Location]],TblDom[],2,FALSE)&lt;=92))), VLOOKUP(TblTrvlDetails[[#This Row],[Location]],TblDom[],2,FALSE))))))))),0)</f>
        <v>0</v>
      </c>
      <c r="G22" s="33"/>
      <c r="H22" s="79">
        <v>0</v>
      </c>
      <c r="I22" s="81">
        <v>0</v>
      </c>
      <c r="J22" s="34">
        <v>0</v>
      </c>
      <c r="K22" s="82">
        <v>0</v>
      </c>
      <c r="L22" s="80">
        <f>IFERROR(SUM(IF(TblTrvlDetails[[#This Row],[Personal Day?
Enter a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2" s="69"/>
      <c r="N22" s="69"/>
      <c r="O22" s="68"/>
      <c r="P22" s="69"/>
      <c r="Q22" s="69"/>
      <c r="R22" s="69"/>
      <c r="S22" s="34">
        <f>IF(ISBLANK(TblTrvlDetails[[#This Row],[Location]]),0,IF(TblTrvlDetails[[#This Row],[D/I]]="I",VLOOKUP(TblTrvlDetails[[#This Row],[Location]],TblDom[],3,FALSE),VLOOKUP(TblTrvlDetails[[#This Row],[Location]],TblDom[],2,FALSE)))</f>
        <v>0</v>
      </c>
      <c r="T22" s="51">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Type]]=Data!$AC$4),VLOOKUP(TblTrvlDetails[[#This Row],[Full Amt]],TblIntl[],2,FALSE),
IF(AND(TblTrvlDetails[[#This Row],[D/I]]="I",TblTrvlDetails[[#This Row],[M&amp;IE Rates/Day
based on Rate Type]]&lt;=265,TblTrvlDetails[[#This Row],[Rate Type]]=Data!$AC$5),VLOOKUP(TblTrvlDetails[[#This Row],[Full Amt]],TblIntl[],2,FALSE),
IF(AND(TblTrvlDetails[[#This Row],[D/I]]="D",TblTrvlDetails[[#This Row],[Rate Type]]=Data!$AC$4),VLOOKUP(TblTrvlDetails[[#This Row],[Full Amt]],TblAllRates[#All],2,FALSE),
IF(AND(TblTrvlDetails[[#This Row],[D/I]]="D",TblTrvlDetails[[#This Row],[Rate Type]]=Data!$AC$5),VLOOKUP(TblTrvlDetails[[#This Row],[Full Amt]],TblAllRates[#All],2,FALSE),0)))))),0)</f>
        <v>0</v>
      </c>
      <c r="U22" s="51">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Type]]=Data!$AC$4),VLOOKUP(TblTrvlDetails[[#This Row],[Full Amt]],TblIntl[],3,FALSE),
IF(AND(TblTrvlDetails[[#This Row],[D/I]]="I",TblTrvlDetails[[#This Row],[M&amp;IE Rates/Day
based on Rate Type]]&lt;=265,TblTrvlDetails[[#This Row],[Rate Type]]=Data!$AC$5),VLOOKUP(TblTrvlDetails[[#This Row],[Full Amt]],TblIntl[],3,FALSE),
IF(AND(TblTrvlDetails[[#This Row],[D/I]]="D",TblTrvlDetails[[#This Row],[Rate Type]]=Data!$AC$4),VLOOKUP(TblTrvlDetails[[#This Row],[Full Amt]],TblAllRates[#All],3,FALSE),
IF(AND(TblTrvlDetails[[#This Row],[D/I]]="D",TblTrvlDetails[[#This Row],[Rate Type]]=Data!$AC$5),VLOOKUP(TblTrvlDetails[[#This Row],[Full Amt]],TblAllRates[#All],3,FALSE),0)))))),0)</f>
        <v>0</v>
      </c>
      <c r="V22" s="51">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Type]]=Data!$AC$4),VLOOKUP(TblTrvlDetails[[#This Row],[Full Amt]],TblIntl[],4,FALSE),
IF(AND(TblTrvlDetails[[#This Row],[D/I]]="I",TblTrvlDetails[[#This Row],[M&amp;IE Rates/Day
based on Rate Type]]&lt;=265,TblTrvlDetails[[#This Row],[Rate Type]]=Data!$AC$5),VLOOKUP(TblTrvlDetails[[#This Row],[Full Amt]],TblIntl[],4,FALSE),
IF(AND(TblTrvlDetails[[#This Row],[D/I]]="D",TblTrvlDetails[[#This Row],[Rate Type]]=Data!$AC$4),VLOOKUP(TblTrvlDetails[[#This Row],[Full Amt]],TblAllRates[#All],4,FALSE),
IF(AND(TblTrvlDetails[[#This Row],[D/I]]="D",TblTrvlDetails[[#This Row],[Rate Type]]=Data!$AC$5),VLOOKUP(TblTrvlDetails[[#This Row],[Full Amt]],TblAllRates[#All],4,FALSE),0)))))),0)</f>
        <v>0</v>
      </c>
      <c r="W22" s="32">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Type]]=Data!$AC$4),VLOOKUP(TblTrvlDetails[[#This Row],[Full Amt]],TblIntl[],5,FALSE),
IF(AND(TblTrvlDetails[[#This Row],[D/I]]="I",TblTrvlDetails[[#This Row],[M&amp;IE Rates/Day
based on Rate Type]]&lt;=265,TblTrvlDetails[[#This Row],[Rate Type]]=Data!$AC$5),VLOOKUP(TblTrvlDetails[[#This Row],[Full Amt]],TblIntl[],5,FALSE),
IF(AND(TblTrvlDetails[[#This Row],[D/I]]="D",TblTrvlDetails[[#This Row],[Rate Type]]=Data!$AC$4),VLOOKUP(TblTrvlDetails[[#This Row],[Full Amt]],TblAllRates[#All],5,FALSE),
IF(AND(TblTrvlDetails[[#This Row],[D/I]]="D",TblTrvlDetails[[#This Row],[Rate Type]]=Data!$AC$5),VLOOKUP(TblTrvlDetails[[#This Row],[Full Amt]],TblAllRates[#All],5,FALSE),0)))))),0)</f>
        <v>0</v>
      </c>
      <c r="X22" s="119">
        <f>SUM(IFERROR(SUMIFS(TblTrvlDetails[[#This Row],[Miles*]],TblTrvlDetails[[#This Row],[Travel Date]],"&lt;01/01/2025")*(VLOOKUP("Car Mileage",TblTransport[#All],2,FALSE)),0),IFERROR(SUMIFS(TblTrvlDetails[[#This Row],[Miles*]],TblTrvlDetails[[#This Row],[Travel Date]],"&gt;=01/01/2025")*(VLOOKUP("Car Mileage",TblTransport[#All],3,FALSE)),0),TblTrvlDetails[[#This Row],[M&amp;IE Total]:[Lodging*]],TblTrvlDetails[[#This Row],[Ground Transport*]:[Business Expense*]])</f>
        <v>0</v>
      </c>
    </row>
    <row r="23" spans="2:24" ht="20.45" customHeight="1" x14ac:dyDescent="0.25">
      <c r="B23" s="30"/>
      <c r="C23" s="31"/>
      <c r="D23" s="142"/>
      <c r="E23" s="32" t="str">
        <f>_xlfn.IFNA(IF(VLOOKUP(TblTrvlDetails[[#This Row],[Location]],TblDom[],2,FALSE)&lt;&gt;"International","D",IF(VLOOKUP(TblTrvlDetails[[#This Row],[Location]],TblDom[],2,FALSE)="International","I","")),"")</f>
        <v/>
      </c>
      <c r="F23" s="32">
        <f>IFERROR(
IF(AND(ISBLANK(TblTrvlDetails[[#This Row],[Rate Type]])),0,(
IF((TblTrvlDetails[[#This Row],[Rate Type]])="Not Claiming Per Diem",0,(
IF(AND(TblTrvlDetails[[#This Row],[Rate Type]]=Data!$AC$4,(OR(ISBLANK(TblTrvlDetails[[#This Row],[Location]]),VLOOKUP(TblTrvlDetails[[#This Row],[Location]],TblDom[],2,FALSE)="International"))), VLOOKUP(TblTrvlDetails[[#This Row],[Location]],TblDom[],3,FALSE)*0.75,
IF(AND(TblTrvlDetails[[#This Row],[Rate Type]]=Data!$AC$4,(OR(ISBLANK(TblTrvlDetails[[#This Row],[Location]]),VLOOKUP(TblTrvlDetails[[#This Row],[Location]],TblDom[],2,FALSE)&lt;=92))), VLOOKUP(TblTrvlDetails[[#This Row],[Location]],TblDom[],2,FALSE)*0.75,
IF(AND(TblTrvlDetails[[#This Row],[Rate Type]]=Data!$AC$5,(OR(ISBLANK(TblTrvlDetails[[#This Row],[Location]]),VLOOKUP(TblTrvlDetails[[#This Row],[Location]],TblDom[],2,FALSE)="International"))), VLOOKUP(TblTrvlDetails[[#This Row],[Location]],TblDom[],3,FALSE),
IF(AND(TblTrvlDetails[[#This Row],[Rate Type]]=Data!$AC$5,(OR(ISBLANK(TblTrvlDetails[[#This Row],[Location]]),VLOOKUP(TblTrvlDetails[[#This Row],[Location]],TblDom[],2,FALSE)&lt;=92))), VLOOKUP(TblTrvlDetails[[#This Row],[Location]],TblDom[],2,FALSE))))))))),0)</f>
        <v>0</v>
      </c>
      <c r="G23" s="33"/>
      <c r="H23" s="79">
        <v>0</v>
      </c>
      <c r="I23" s="81">
        <v>0</v>
      </c>
      <c r="J23" s="34">
        <v>0</v>
      </c>
      <c r="K23" s="82">
        <v>0</v>
      </c>
      <c r="L23" s="80">
        <f>IFERROR(SUM(IF(TblTrvlDetails[[#This Row],[Personal Day?
Enter a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3" s="69"/>
      <c r="N23" s="69"/>
      <c r="O23" s="68"/>
      <c r="P23" s="69"/>
      <c r="Q23" s="69"/>
      <c r="R23" s="69"/>
      <c r="S23" s="34">
        <f>IF(ISBLANK(TblTrvlDetails[[#This Row],[Location]]),0,IF(TblTrvlDetails[[#This Row],[D/I]]="I",VLOOKUP(TblTrvlDetails[[#This Row],[Location]],TblDom[],3,FALSE),VLOOKUP(TblTrvlDetails[[#This Row],[Location]],TblDom[],2,FALSE)))</f>
        <v>0</v>
      </c>
      <c r="T23" s="51">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Type]]=Data!$AC$4),VLOOKUP(TblTrvlDetails[[#This Row],[Full Amt]],TblIntl[],2,FALSE),
IF(AND(TblTrvlDetails[[#This Row],[D/I]]="I",TblTrvlDetails[[#This Row],[M&amp;IE Rates/Day
based on Rate Type]]&lt;=265,TblTrvlDetails[[#This Row],[Rate Type]]=Data!$AC$5),VLOOKUP(TblTrvlDetails[[#This Row],[Full Amt]],TblIntl[],2,FALSE),
IF(AND(TblTrvlDetails[[#This Row],[D/I]]="D",TblTrvlDetails[[#This Row],[Rate Type]]=Data!$AC$4),VLOOKUP(TblTrvlDetails[[#This Row],[Full Amt]],TblAllRates[#All],2,FALSE),
IF(AND(TblTrvlDetails[[#This Row],[D/I]]="D",TblTrvlDetails[[#This Row],[Rate Type]]=Data!$AC$5),VLOOKUP(TblTrvlDetails[[#This Row],[Full Amt]],TblAllRates[#All],2,FALSE),0)))))),0)</f>
        <v>0</v>
      </c>
      <c r="U23" s="51">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Type]]=Data!$AC$4),VLOOKUP(TblTrvlDetails[[#This Row],[Full Amt]],TblIntl[],3,FALSE),
IF(AND(TblTrvlDetails[[#This Row],[D/I]]="I",TblTrvlDetails[[#This Row],[M&amp;IE Rates/Day
based on Rate Type]]&lt;=265,TblTrvlDetails[[#This Row],[Rate Type]]=Data!$AC$5),VLOOKUP(TblTrvlDetails[[#This Row],[Full Amt]],TblIntl[],3,FALSE),
IF(AND(TblTrvlDetails[[#This Row],[D/I]]="D",TblTrvlDetails[[#This Row],[Rate Type]]=Data!$AC$4),VLOOKUP(TblTrvlDetails[[#This Row],[Full Amt]],TblAllRates[#All],3,FALSE),
IF(AND(TblTrvlDetails[[#This Row],[D/I]]="D",TblTrvlDetails[[#This Row],[Rate Type]]=Data!$AC$5),VLOOKUP(TblTrvlDetails[[#This Row],[Full Amt]],TblAllRates[#All],3,FALSE),0)))))),0)</f>
        <v>0</v>
      </c>
      <c r="V23" s="51">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Type]]=Data!$AC$4),VLOOKUP(TblTrvlDetails[[#This Row],[Full Amt]],TblIntl[],4,FALSE),
IF(AND(TblTrvlDetails[[#This Row],[D/I]]="I",TblTrvlDetails[[#This Row],[M&amp;IE Rates/Day
based on Rate Type]]&lt;=265,TblTrvlDetails[[#This Row],[Rate Type]]=Data!$AC$5),VLOOKUP(TblTrvlDetails[[#This Row],[Full Amt]],TblIntl[],4,FALSE),
IF(AND(TblTrvlDetails[[#This Row],[D/I]]="D",TblTrvlDetails[[#This Row],[Rate Type]]=Data!$AC$4),VLOOKUP(TblTrvlDetails[[#This Row],[Full Amt]],TblAllRates[#All],4,FALSE),
IF(AND(TblTrvlDetails[[#This Row],[D/I]]="D",TblTrvlDetails[[#This Row],[Rate Type]]=Data!$AC$5),VLOOKUP(TblTrvlDetails[[#This Row],[Full Amt]],TblAllRates[#All],4,FALSE),0)))))),0)</f>
        <v>0</v>
      </c>
      <c r="W23" s="32">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Type]]=Data!$AC$4),VLOOKUP(TblTrvlDetails[[#This Row],[Full Amt]],TblIntl[],5,FALSE),
IF(AND(TblTrvlDetails[[#This Row],[D/I]]="I",TblTrvlDetails[[#This Row],[M&amp;IE Rates/Day
based on Rate Type]]&lt;=265,TblTrvlDetails[[#This Row],[Rate Type]]=Data!$AC$5),VLOOKUP(TblTrvlDetails[[#This Row],[Full Amt]],TblIntl[],5,FALSE),
IF(AND(TblTrvlDetails[[#This Row],[D/I]]="D",TblTrvlDetails[[#This Row],[Rate Type]]=Data!$AC$4),VLOOKUP(TblTrvlDetails[[#This Row],[Full Amt]],TblAllRates[#All],5,FALSE),
IF(AND(TblTrvlDetails[[#This Row],[D/I]]="D",TblTrvlDetails[[#This Row],[Rate Type]]=Data!$AC$5),VLOOKUP(TblTrvlDetails[[#This Row],[Full Amt]],TblAllRates[#All],5,FALSE),0)))))),0)</f>
        <v>0</v>
      </c>
      <c r="X23" s="119">
        <f>SUM(IFERROR(SUMIFS(TblTrvlDetails[[#This Row],[Miles*]],TblTrvlDetails[[#This Row],[Travel Date]],"&lt;01/01/2025")*(VLOOKUP("Car Mileage",TblTransport[#All],2,FALSE)),0),IFERROR(SUMIFS(TblTrvlDetails[[#This Row],[Miles*]],TblTrvlDetails[[#This Row],[Travel Date]],"&gt;=01/01/2025")*(VLOOKUP("Car Mileage",TblTransport[#All],3,FALSE)),0),TblTrvlDetails[[#This Row],[M&amp;IE Total]:[Lodging*]],TblTrvlDetails[[#This Row],[Ground Transport*]:[Business Expense*]])</f>
        <v>0</v>
      </c>
    </row>
    <row r="24" spans="2:24" ht="20.45" customHeight="1" x14ac:dyDescent="0.25">
      <c r="B24" s="30"/>
      <c r="C24" s="31"/>
      <c r="D24" s="142"/>
      <c r="E24" s="32" t="str">
        <f>_xlfn.IFNA(IF(VLOOKUP(TblTrvlDetails[[#This Row],[Location]],TblDom[],2,FALSE)&lt;&gt;"International","D",IF(VLOOKUP(TblTrvlDetails[[#This Row],[Location]],TblDom[],2,FALSE)="International","I","")),"")</f>
        <v/>
      </c>
      <c r="F24" s="32">
        <f>IFERROR(
IF(AND(ISBLANK(TblTrvlDetails[[#This Row],[Rate Type]])),0,(
IF((TblTrvlDetails[[#This Row],[Rate Type]])="Not Claiming Per Diem",0,(
IF(AND(TblTrvlDetails[[#This Row],[Rate Type]]=Data!$AC$4,(OR(ISBLANK(TblTrvlDetails[[#This Row],[Location]]),VLOOKUP(TblTrvlDetails[[#This Row],[Location]],TblDom[],2,FALSE)="International"))), VLOOKUP(TblTrvlDetails[[#This Row],[Location]],TblDom[],3,FALSE)*0.75,
IF(AND(TblTrvlDetails[[#This Row],[Rate Type]]=Data!$AC$4,(OR(ISBLANK(TblTrvlDetails[[#This Row],[Location]]),VLOOKUP(TblTrvlDetails[[#This Row],[Location]],TblDom[],2,FALSE)&lt;=92))), VLOOKUP(TblTrvlDetails[[#This Row],[Location]],TblDom[],2,FALSE)*0.75,
IF(AND(TblTrvlDetails[[#This Row],[Rate Type]]=Data!$AC$5,(OR(ISBLANK(TblTrvlDetails[[#This Row],[Location]]),VLOOKUP(TblTrvlDetails[[#This Row],[Location]],TblDom[],2,FALSE)="International"))), VLOOKUP(TblTrvlDetails[[#This Row],[Location]],TblDom[],3,FALSE),
IF(AND(TblTrvlDetails[[#This Row],[Rate Type]]=Data!$AC$5,(OR(ISBLANK(TblTrvlDetails[[#This Row],[Location]]),VLOOKUP(TblTrvlDetails[[#This Row],[Location]],TblDom[],2,FALSE)&lt;=92))), VLOOKUP(TblTrvlDetails[[#This Row],[Location]],TblDom[],2,FALSE))))))))),0)</f>
        <v>0</v>
      </c>
      <c r="G24" s="33"/>
      <c r="H24" s="79">
        <v>0</v>
      </c>
      <c r="I24" s="81">
        <v>0</v>
      </c>
      <c r="J24" s="34">
        <v>0</v>
      </c>
      <c r="K24" s="82">
        <v>0</v>
      </c>
      <c r="L24" s="80">
        <f>IFERROR(SUM(IF(TblTrvlDetails[[#This Row],[Personal Day?
Enter a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4" s="69"/>
      <c r="N24" s="69"/>
      <c r="O24" s="68"/>
      <c r="P24" s="69"/>
      <c r="Q24" s="69"/>
      <c r="R24" s="69"/>
      <c r="S24" s="34">
        <f>IF(ISBLANK(TblTrvlDetails[[#This Row],[Location]]),0,IF(TblTrvlDetails[[#This Row],[D/I]]="I",VLOOKUP(TblTrvlDetails[[#This Row],[Location]],TblDom[],3,FALSE),VLOOKUP(TblTrvlDetails[[#This Row],[Location]],TblDom[],2,FALSE)))</f>
        <v>0</v>
      </c>
      <c r="T24" s="51">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Type]]=Data!$AC$4),VLOOKUP(TblTrvlDetails[[#This Row],[Full Amt]],TblIntl[],2,FALSE),
IF(AND(TblTrvlDetails[[#This Row],[D/I]]="I",TblTrvlDetails[[#This Row],[M&amp;IE Rates/Day
based on Rate Type]]&lt;=265,TblTrvlDetails[[#This Row],[Rate Type]]=Data!$AC$5),VLOOKUP(TblTrvlDetails[[#This Row],[Full Amt]],TblIntl[],2,FALSE),
IF(AND(TblTrvlDetails[[#This Row],[D/I]]="D",TblTrvlDetails[[#This Row],[Rate Type]]=Data!$AC$4),VLOOKUP(TblTrvlDetails[[#This Row],[Full Amt]],TblAllRates[#All],2,FALSE),
IF(AND(TblTrvlDetails[[#This Row],[D/I]]="D",TblTrvlDetails[[#This Row],[Rate Type]]=Data!$AC$5),VLOOKUP(TblTrvlDetails[[#This Row],[Full Amt]],TblAllRates[#All],2,FALSE),0)))))),0)</f>
        <v>0</v>
      </c>
      <c r="U24" s="51">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Type]]=Data!$AC$4),VLOOKUP(TblTrvlDetails[[#This Row],[Full Amt]],TblIntl[],3,FALSE),
IF(AND(TblTrvlDetails[[#This Row],[D/I]]="I",TblTrvlDetails[[#This Row],[M&amp;IE Rates/Day
based on Rate Type]]&lt;=265,TblTrvlDetails[[#This Row],[Rate Type]]=Data!$AC$5),VLOOKUP(TblTrvlDetails[[#This Row],[Full Amt]],TblIntl[],3,FALSE),
IF(AND(TblTrvlDetails[[#This Row],[D/I]]="D",TblTrvlDetails[[#This Row],[Rate Type]]=Data!$AC$4),VLOOKUP(TblTrvlDetails[[#This Row],[Full Amt]],TblAllRates[#All],3,FALSE),
IF(AND(TblTrvlDetails[[#This Row],[D/I]]="D",TblTrvlDetails[[#This Row],[Rate Type]]=Data!$AC$5),VLOOKUP(TblTrvlDetails[[#This Row],[Full Amt]],TblAllRates[#All],3,FALSE),0)))))),0)</f>
        <v>0</v>
      </c>
      <c r="V24" s="51">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Type]]=Data!$AC$4),VLOOKUP(TblTrvlDetails[[#This Row],[Full Amt]],TblIntl[],4,FALSE),
IF(AND(TblTrvlDetails[[#This Row],[D/I]]="I",TblTrvlDetails[[#This Row],[M&amp;IE Rates/Day
based on Rate Type]]&lt;=265,TblTrvlDetails[[#This Row],[Rate Type]]=Data!$AC$5),VLOOKUP(TblTrvlDetails[[#This Row],[Full Amt]],TblIntl[],4,FALSE),
IF(AND(TblTrvlDetails[[#This Row],[D/I]]="D",TblTrvlDetails[[#This Row],[Rate Type]]=Data!$AC$4),VLOOKUP(TblTrvlDetails[[#This Row],[Full Amt]],TblAllRates[#All],4,FALSE),
IF(AND(TblTrvlDetails[[#This Row],[D/I]]="D",TblTrvlDetails[[#This Row],[Rate Type]]=Data!$AC$5),VLOOKUP(TblTrvlDetails[[#This Row],[Full Amt]],TblAllRates[#All],4,FALSE),0)))))),0)</f>
        <v>0</v>
      </c>
      <c r="W24" s="32">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Type]]=Data!$AC$4),VLOOKUP(TblTrvlDetails[[#This Row],[Full Amt]],TblIntl[],5,FALSE),
IF(AND(TblTrvlDetails[[#This Row],[D/I]]="I",TblTrvlDetails[[#This Row],[M&amp;IE Rates/Day
based on Rate Type]]&lt;=265,TblTrvlDetails[[#This Row],[Rate Type]]=Data!$AC$5),VLOOKUP(TblTrvlDetails[[#This Row],[Full Amt]],TblIntl[],5,FALSE),
IF(AND(TblTrvlDetails[[#This Row],[D/I]]="D",TblTrvlDetails[[#This Row],[Rate Type]]=Data!$AC$4),VLOOKUP(TblTrvlDetails[[#This Row],[Full Amt]],TblAllRates[#All],5,FALSE),
IF(AND(TblTrvlDetails[[#This Row],[D/I]]="D",TblTrvlDetails[[#This Row],[Rate Type]]=Data!$AC$5),VLOOKUP(TblTrvlDetails[[#This Row],[Full Amt]],TblAllRates[#All],5,FALSE),0)))))),0)</f>
        <v>0</v>
      </c>
      <c r="X24" s="119">
        <f>SUM(IFERROR(SUMIFS(TblTrvlDetails[[#This Row],[Miles*]],TblTrvlDetails[[#This Row],[Travel Date]],"&lt;01/01/2025")*(VLOOKUP("Car Mileage",TblTransport[#All],2,FALSE)),0),IFERROR(SUMIFS(TblTrvlDetails[[#This Row],[Miles*]],TblTrvlDetails[[#This Row],[Travel Date]],"&gt;=01/01/2025")*(VLOOKUP("Car Mileage",TblTransport[#All],3,FALSE)),0),TblTrvlDetails[[#This Row],[M&amp;IE Total]:[Lodging*]],TblTrvlDetails[[#This Row],[Ground Transport*]:[Business Expense*]])</f>
        <v>0</v>
      </c>
    </row>
    <row r="25" spans="2:24" ht="20.45" customHeight="1" x14ac:dyDescent="0.25">
      <c r="B25" s="30"/>
      <c r="C25" s="31"/>
      <c r="D25" s="142"/>
      <c r="E25" s="32" t="str">
        <f>_xlfn.IFNA(IF(VLOOKUP(TblTrvlDetails[[#This Row],[Location]],TblDom[],2,FALSE)&lt;&gt;"International","D",IF(VLOOKUP(TblTrvlDetails[[#This Row],[Location]],TblDom[],2,FALSE)="International","I","")),"")</f>
        <v/>
      </c>
      <c r="F25" s="32">
        <f>IFERROR(
IF(AND(ISBLANK(TblTrvlDetails[[#This Row],[Rate Type]])),0,(
IF((TblTrvlDetails[[#This Row],[Rate Type]])="Not Claiming Per Diem",0,(
IF(AND(TblTrvlDetails[[#This Row],[Rate Type]]=Data!$AC$4,(OR(ISBLANK(TblTrvlDetails[[#This Row],[Location]]),VLOOKUP(TblTrvlDetails[[#This Row],[Location]],TblDom[],2,FALSE)="International"))), VLOOKUP(TblTrvlDetails[[#This Row],[Location]],TblDom[],3,FALSE)*0.75,
IF(AND(TblTrvlDetails[[#This Row],[Rate Type]]=Data!$AC$4,(OR(ISBLANK(TblTrvlDetails[[#This Row],[Location]]),VLOOKUP(TblTrvlDetails[[#This Row],[Location]],TblDom[],2,FALSE)&lt;=92))), VLOOKUP(TblTrvlDetails[[#This Row],[Location]],TblDom[],2,FALSE)*0.75,
IF(AND(TblTrvlDetails[[#This Row],[Rate Type]]=Data!$AC$5,(OR(ISBLANK(TblTrvlDetails[[#This Row],[Location]]),VLOOKUP(TblTrvlDetails[[#This Row],[Location]],TblDom[],2,FALSE)="International"))), VLOOKUP(TblTrvlDetails[[#This Row],[Location]],TblDom[],3,FALSE),
IF(AND(TblTrvlDetails[[#This Row],[Rate Type]]=Data!$AC$5,(OR(ISBLANK(TblTrvlDetails[[#This Row],[Location]]),VLOOKUP(TblTrvlDetails[[#This Row],[Location]],TblDom[],2,FALSE)&lt;=92))), VLOOKUP(TblTrvlDetails[[#This Row],[Location]],TblDom[],2,FALSE))))))))),0)</f>
        <v>0</v>
      </c>
      <c r="G25" s="33"/>
      <c r="H25" s="79">
        <v>0</v>
      </c>
      <c r="I25" s="81">
        <v>0</v>
      </c>
      <c r="J25" s="34">
        <v>0</v>
      </c>
      <c r="K25" s="82">
        <v>0</v>
      </c>
      <c r="L25" s="80">
        <f>IFERROR(SUM(IF(TblTrvlDetails[[#This Row],[Personal Day?
Enter a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5" s="69"/>
      <c r="N25" s="69"/>
      <c r="O25" s="68"/>
      <c r="P25" s="69"/>
      <c r="Q25" s="69"/>
      <c r="R25" s="69"/>
      <c r="S25" s="34">
        <f>IF(ISBLANK(TblTrvlDetails[[#This Row],[Location]]),0,IF(TblTrvlDetails[[#This Row],[D/I]]="I",VLOOKUP(TblTrvlDetails[[#This Row],[Location]],TblDom[],3,FALSE),VLOOKUP(TblTrvlDetails[[#This Row],[Location]],TblDom[],2,FALSE)))</f>
        <v>0</v>
      </c>
      <c r="T25" s="51">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Type]]=Data!$AC$4),VLOOKUP(TblTrvlDetails[[#This Row],[Full Amt]],TblIntl[],2,FALSE),
IF(AND(TblTrvlDetails[[#This Row],[D/I]]="I",TblTrvlDetails[[#This Row],[M&amp;IE Rates/Day
based on Rate Type]]&lt;=265,TblTrvlDetails[[#This Row],[Rate Type]]=Data!$AC$5),VLOOKUP(TblTrvlDetails[[#This Row],[Full Amt]],TblIntl[],2,FALSE),
IF(AND(TblTrvlDetails[[#This Row],[D/I]]="D",TblTrvlDetails[[#This Row],[Rate Type]]=Data!$AC$4),VLOOKUP(TblTrvlDetails[[#This Row],[Full Amt]],TblAllRates[#All],2,FALSE),
IF(AND(TblTrvlDetails[[#This Row],[D/I]]="D",TblTrvlDetails[[#This Row],[Rate Type]]=Data!$AC$5),VLOOKUP(TblTrvlDetails[[#This Row],[Full Amt]],TblAllRates[#All],2,FALSE),0)))))),0)</f>
        <v>0</v>
      </c>
      <c r="U25" s="51">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Type]]=Data!$AC$4),VLOOKUP(TblTrvlDetails[[#This Row],[Full Amt]],TblIntl[],3,FALSE),
IF(AND(TblTrvlDetails[[#This Row],[D/I]]="I",TblTrvlDetails[[#This Row],[M&amp;IE Rates/Day
based on Rate Type]]&lt;=265,TblTrvlDetails[[#This Row],[Rate Type]]=Data!$AC$5),VLOOKUP(TblTrvlDetails[[#This Row],[Full Amt]],TblIntl[],3,FALSE),
IF(AND(TblTrvlDetails[[#This Row],[D/I]]="D",TblTrvlDetails[[#This Row],[Rate Type]]=Data!$AC$4),VLOOKUP(TblTrvlDetails[[#This Row],[Full Amt]],TblAllRates[#All],3,FALSE),
IF(AND(TblTrvlDetails[[#This Row],[D/I]]="D",TblTrvlDetails[[#This Row],[Rate Type]]=Data!$AC$5),VLOOKUP(TblTrvlDetails[[#This Row],[Full Amt]],TblAllRates[#All],3,FALSE),0)))))),0)</f>
        <v>0</v>
      </c>
      <c r="V25" s="51">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Type]]=Data!$AC$4),VLOOKUP(TblTrvlDetails[[#This Row],[Full Amt]],TblIntl[],4,FALSE),
IF(AND(TblTrvlDetails[[#This Row],[D/I]]="I",TblTrvlDetails[[#This Row],[M&amp;IE Rates/Day
based on Rate Type]]&lt;=265,TblTrvlDetails[[#This Row],[Rate Type]]=Data!$AC$5),VLOOKUP(TblTrvlDetails[[#This Row],[Full Amt]],TblIntl[],4,FALSE),
IF(AND(TblTrvlDetails[[#This Row],[D/I]]="D",TblTrvlDetails[[#This Row],[Rate Type]]=Data!$AC$4),VLOOKUP(TblTrvlDetails[[#This Row],[Full Amt]],TblAllRates[#All],4,FALSE),
IF(AND(TblTrvlDetails[[#This Row],[D/I]]="D",TblTrvlDetails[[#This Row],[Rate Type]]=Data!$AC$5),VLOOKUP(TblTrvlDetails[[#This Row],[Full Amt]],TblAllRates[#All],4,FALSE),0)))))),0)</f>
        <v>0</v>
      </c>
      <c r="W25" s="32">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Type]]=Data!$AC$4),VLOOKUP(TblTrvlDetails[[#This Row],[Full Amt]],TblIntl[],5,FALSE),
IF(AND(TblTrvlDetails[[#This Row],[D/I]]="I",TblTrvlDetails[[#This Row],[M&amp;IE Rates/Day
based on Rate Type]]&lt;=265,TblTrvlDetails[[#This Row],[Rate Type]]=Data!$AC$5),VLOOKUP(TblTrvlDetails[[#This Row],[Full Amt]],TblIntl[],5,FALSE),
IF(AND(TblTrvlDetails[[#This Row],[D/I]]="D",TblTrvlDetails[[#This Row],[Rate Type]]=Data!$AC$4),VLOOKUP(TblTrvlDetails[[#This Row],[Full Amt]],TblAllRates[#All],5,FALSE),
IF(AND(TblTrvlDetails[[#This Row],[D/I]]="D",TblTrvlDetails[[#This Row],[Rate Type]]=Data!$AC$5),VLOOKUP(TblTrvlDetails[[#This Row],[Full Amt]],TblAllRates[#All],5,FALSE),0)))))),0)</f>
        <v>0</v>
      </c>
      <c r="X25" s="119">
        <f>SUM(IFERROR(SUMIFS(TblTrvlDetails[[#This Row],[Miles*]],TblTrvlDetails[[#This Row],[Travel Date]],"&lt;01/01/2025")*(VLOOKUP("Car Mileage",TblTransport[#All],2,FALSE)),0),IFERROR(SUMIFS(TblTrvlDetails[[#This Row],[Miles*]],TblTrvlDetails[[#This Row],[Travel Date]],"&gt;=01/01/2025")*(VLOOKUP("Car Mileage",TblTransport[#All],3,FALSE)),0),TblTrvlDetails[[#This Row],[M&amp;IE Total]:[Lodging*]],TblTrvlDetails[[#This Row],[Ground Transport*]:[Business Expense*]])</f>
        <v>0</v>
      </c>
    </row>
    <row r="26" spans="2:24" ht="20.45" customHeight="1" x14ac:dyDescent="0.25">
      <c r="B26" s="30"/>
      <c r="C26" s="31"/>
      <c r="D26" s="142"/>
      <c r="E26" s="32" t="str">
        <f>_xlfn.IFNA(IF(VLOOKUP(TblTrvlDetails[[#This Row],[Location]],TblDom[],2,FALSE)&lt;&gt;"International","D",IF(VLOOKUP(TblTrvlDetails[[#This Row],[Location]],TblDom[],2,FALSE)="International","I","")),"")</f>
        <v/>
      </c>
      <c r="F26" s="32">
        <f>IFERROR(
IF(AND(ISBLANK(TblTrvlDetails[[#This Row],[Rate Type]])),0,(
IF((TblTrvlDetails[[#This Row],[Rate Type]])="Not Claiming Per Diem",0,(
IF(AND(TblTrvlDetails[[#This Row],[Rate Type]]=Data!$AC$4,(OR(ISBLANK(TblTrvlDetails[[#This Row],[Location]]),VLOOKUP(TblTrvlDetails[[#This Row],[Location]],TblDom[],2,FALSE)="International"))), VLOOKUP(TblTrvlDetails[[#This Row],[Location]],TblDom[],3,FALSE)*0.75,
IF(AND(TblTrvlDetails[[#This Row],[Rate Type]]=Data!$AC$4,(OR(ISBLANK(TblTrvlDetails[[#This Row],[Location]]),VLOOKUP(TblTrvlDetails[[#This Row],[Location]],TblDom[],2,FALSE)&lt;=92))), VLOOKUP(TblTrvlDetails[[#This Row],[Location]],TblDom[],2,FALSE)*0.75,
IF(AND(TblTrvlDetails[[#This Row],[Rate Type]]=Data!$AC$5,(OR(ISBLANK(TblTrvlDetails[[#This Row],[Location]]),VLOOKUP(TblTrvlDetails[[#This Row],[Location]],TblDom[],2,FALSE)="International"))), VLOOKUP(TblTrvlDetails[[#This Row],[Location]],TblDom[],3,FALSE),
IF(AND(TblTrvlDetails[[#This Row],[Rate Type]]=Data!$AC$5,(OR(ISBLANK(TblTrvlDetails[[#This Row],[Location]]),VLOOKUP(TblTrvlDetails[[#This Row],[Location]],TblDom[],2,FALSE)&lt;=92))), VLOOKUP(TblTrvlDetails[[#This Row],[Location]],TblDom[],2,FALSE))))))))),0)</f>
        <v>0</v>
      </c>
      <c r="G26" s="33"/>
      <c r="H26" s="79">
        <v>0</v>
      </c>
      <c r="I26" s="81">
        <v>0</v>
      </c>
      <c r="J26" s="34">
        <v>0</v>
      </c>
      <c r="K26" s="82">
        <v>0</v>
      </c>
      <c r="L26" s="80">
        <f>IFERROR(SUM(IF(TblTrvlDetails[[#This Row],[Personal Day?
Enter a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6" s="69"/>
      <c r="N26" s="69"/>
      <c r="O26" s="68"/>
      <c r="P26" s="69"/>
      <c r="Q26" s="69"/>
      <c r="R26" s="69"/>
      <c r="S26" s="34">
        <f>IF(ISBLANK(TblTrvlDetails[[#This Row],[Location]]),0,IF(TblTrvlDetails[[#This Row],[D/I]]="I",VLOOKUP(TblTrvlDetails[[#This Row],[Location]],TblDom[],3,FALSE),VLOOKUP(TblTrvlDetails[[#This Row],[Location]],TblDom[],2,FALSE)))</f>
        <v>0</v>
      </c>
      <c r="T26" s="51">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Type]]=Data!$AC$4),VLOOKUP(TblTrvlDetails[[#This Row],[Full Amt]],TblIntl[],2,FALSE),
IF(AND(TblTrvlDetails[[#This Row],[D/I]]="I",TblTrvlDetails[[#This Row],[M&amp;IE Rates/Day
based on Rate Type]]&lt;=265,TblTrvlDetails[[#This Row],[Rate Type]]=Data!$AC$5),VLOOKUP(TblTrvlDetails[[#This Row],[Full Amt]],TblIntl[],2,FALSE),
IF(AND(TblTrvlDetails[[#This Row],[D/I]]="D",TblTrvlDetails[[#This Row],[Rate Type]]=Data!$AC$4),VLOOKUP(TblTrvlDetails[[#This Row],[Full Amt]],TblAllRates[#All],2,FALSE),
IF(AND(TblTrvlDetails[[#This Row],[D/I]]="D",TblTrvlDetails[[#This Row],[Rate Type]]=Data!$AC$5),VLOOKUP(TblTrvlDetails[[#This Row],[Full Amt]],TblAllRates[#All],2,FALSE),0)))))),0)</f>
        <v>0</v>
      </c>
      <c r="U26" s="51">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Type]]=Data!$AC$4),VLOOKUP(TblTrvlDetails[[#This Row],[Full Amt]],TblIntl[],3,FALSE),
IF(AND(TblTrvlDetails[[#This Row],[D/I]]="I",TblTrvlDetails[[#This Row],[M&amp;IE Rates/Day
based on Rate Type]]&lt;=265,TblTrvlDetails[[#This Row],[Rate Type]]=Data!$AC$5),VLOOKUP(TblTrvlDetails[[#This Row],[Full Amt]],TblIntl[],3,FALSE),
IF(AND(TblTrvlDetails[[#This Row],[D/I]]="D",TblTrvlDetails[[#This Row],[Rate Type]]=Data!$AC$4),VLOOKUP(TblTrvlDetails[[#This Row],[Full Amt]],TblAllRates[#All],3,FALSE),
IF(AND(TblTrvlDetails[[#This Row],[D/I]]="D",TblTrvlDetails[[#This Row],[Rate Type]]=Data!$AC$5),VLOOKUP(TblTrvlDetails[[#This Row],[Full Amt]],TblAllRates[#All],3,FALSE),0)))))),0)</f>
        <v>0</v>
      </c>
      <c r="V26" s="51">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Type]]=Data!$AC$4),VLOOKUP(TblTrvlDetails[[#This Row],[Full Amt]],TblIntl[],4,FALSE),
IF(AND(TblTrvlDetails[[#This Row],[D/I]]="I",TblTrvlDetails[[#This Row],[M&amp;IE Rates/Day
based on Rate Type]]&lt;=265,TblTrvlDetails[[#This Row],[Rate Type]]=Data!$AC$5),VLOOKUP(TblTrvlDetails[[#This Row],[Full Amt]],TblIntl[],4,FALSE),
IF(AND(TblTrvlDetails[[#This Row],[D/I]]="D",TblTrvlDetails[[#This Row],[Rate Type]]=Data!$AC$4),VLOOKUP(TblTrvlDetails[[#This Row],[Full Amt]],TblAllRates[#All],4,FALSE),
IF(AND(TblTrvlDetails[[#This Row],[D/I]]="D",TblTrvlDetails[[#This Row],[Rate Type]]=Data!$AC$5),VLOOKUP(TblTrvlDetails[[#This Row],[Full Amt]],TblAllRates[#All],4,FALSE),0)))))),0)</f>
        <v>0</v>
      </c>
      <c r="W26" s="32">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Type]]=Data!$AC$4),VLOOKUP(TblTrvlDetails[[#This Row],[Full Amt]],TblIntl[],5,FALSE),
IF(AND(TblTrvlDetails[[#This Row],[D/I]]="I",TblTrvlDetails[[#This Row],[M&amp;IE Rates/Day
based on Rate Type]]&lt;=265,TblTrvlDetails[[#This Row],[Rate Type]]=Data!$AC$5),VLOOKUP(TblTrvlDetails[[#This Row],[Full Amt]],TblIntl[],5,FALSE),
IF(AND(TblTrvlDetails[[#This Row],[D/I]]="D",TblTrvlDetails[[#This Row],[Rate Type]]=Data!$AC$4),VLOOKUP(TblTrvlDetails[[#This Row],[Full Amt]],TblAllRates[#All],5,FALSE),
IF(AND(TblTrvlDetails[[#This Row],[D/I]]="D",TblTrvlDetails[[#This Row],[Rate Type]]=Data!$AC$5),VLOOKUP(TblTrvlDetails[[#This Row],[Full Amt]],TblAllRates[#All],5,FALSE),0)))))),0)</f>
        <v>0</v>
      </c>
      <c r="X26" s="119">
        <f>SUM(IFERROR(SUMIFS(TblTrvlDetails[[#This Row],[Miles*]],TblTrvlDetails[[#This Row],[Travel Date]],"&lt;01/01/2025")*(VLOOKUP("Car Mileage",TblTransport[#All],2,FALSE)),0),IFERROR(SUMIFS(TblTrvlDetails[[#This Row],[Miles*]],TblTrvlDetails[[#This Row],[Travel Date]],"&gt;=01/01/2025")*(VLOOKUP("Car Mileage",TblTransport[#All],3,FALSE)),0),TblTrvlDetails[[#This Row],[M&amp;IE Total]:[Lodging*]],TblTrvlDetails[[#This Row],[Ground Transport*]:[Business Expense*]])</f>
        <v>0</v>
      </c>
    </row>
    <row r="27" spans="2:24" ht="20.45" customHeight="1" x14ac:dyDescent="0.25">
      <c r="B27" s="30"/>
      <c r="C27" s="31"/>
      <c r="D27" s="142"/>
      <c r="E27" s="32" t="str">
        <f>_xlfn.IFNA(IF(VLOOKUP(TblTrvlDetails[[#This Row],[Location]],TblDom[],2,FALSE)&lt;&gt;"International","D",IF(VLOOKUP(TblTrvlDetails[[#This Row],[Location]],TblDom[],2,FALSE)="International","I","")),"")</f>
        <v/>
      </c>
      <c r="F27" s="32">
        <f>IFERROR(
IF(AND(ISBLANK(TblTrvlDetails[[#This Row],[Rate Type]])),0,(
IF((TblTrvlDetails[[#This Row],[Rate Type]])="Not Claiming Per Diem",0,(
IF(AND(TblTrvlDetails[[#This Row],[Rate Type]]=Data!$AC$4,(OR(ISBLANK(TblTrvlDetails[[#This Row],[Location]]),VLOOKUP(TblTrvlDetails[[#This Row],[Location]],TblDom[],2,FALSE)="International"))), VLOOKUP(TblTrvlDetails[[#This Row],[Location]],TblDom[],3,FALSE)*0.75,
IF(AND(TblTrvlDetails[[#This Row],[Rate Type]]=Data!$AC$4,(OR(ISBLANK(TblTrvlDetails[[#This Row],[Location]]),VLOOKUP(TblTrvlDetails[[#This Row],[Location]],TblDom[],2,FALSE)&lt;=92))), VLOOKUP(TblTrvlDetails[[#This Row],[Location]],TblDom[],2,FALSE)*0.75,
IF(AND(TblTrvlDetails[[#This Row],[Rate Type]]=Data!$AC$5,(OR(ISBLANK(TblTrvlDetails[[#This Row],[Location]]),VLOOKUP(TblTrvlDetails[[#This Row],[Location]],TblDom[],2,FALSE)="International"))), VLOOKUP(TblTrvlDetails[[#This Row],[Location]],TblDom[],3,FALSE),
IF(AND(TblTrvlDetails[[#This Row],[Rate Type]]=Data!$AC$5,(OR(ISBLANK(TblTrvlDetails[[#This Row],[Location]]),VLOOKUP(TblTrvlDetails[[#This Row],[Location]],TblDom[],2,FALSE)&lt;=92))), VLOOKUP(TblTrvlDetails[[#This Row],[Location]],TblDom[],2,FALSE))))))))),0)</f>
        <v>0</v>
      </c>
      <c r="G27" s="33"/>
      <c r="H27" s="79">
        <v>0</v>
      </c>
      <c r="I27" s="81">
        <v>0</v>
      </c>
      <c r="J27" s="34">
        <v>0</v>
      </c>
      <c r="K27" s="82">
        <v>0</v>
      </c>
      <c r="L27" s="80">
        <f>IFERROR(SUM(IF(TblTrvlDetails[[#This Row],[Personal Day?
Enter a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7" s="69"/>
      <c r="N27" s="69"/>
      <c r="O27" s="68"/>
      <c r="P27" s="69"/>
      <c r="Q27" s="69"/>
      <c r="R27" s="69"/>
      <c r="S27" s="34">
        <f>IF(ISBLANK(TblTrvlDetails[[#This Row],[Location]]),0,IF(TblTrvlDetails[[#This Row],[D/I]]="I",VLOOKUP(TblTrvlDetails[[#This Row],[Location]],TblDom[],3,FALSE),VLOOKUP(TblTrvlDetails[[#This Row],[Location]],TblDom[],2,FALSE)))</f>
        <v>0</v>
      </c>
      <c r="T27" s="51">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Type]]=Data!$AC$4),VLOOKUP(TblTrvlDetails[[#This Row],[Full Amt]],TblIntl[],2,FALSE),
IF(AND(TblTrvlDetails[[#This Row],[D/I]]="I",TblTrvlDetails[[#This Row],[M&amp;IE Rates/Day
based on Rate Type]]&lt;=265,TblTrvlDetails[[#This Row],[Rate Type]]=Data!$AC$5),VLOOKUP(TblTrvlDetails[[#This Row],[Full Amt]],TblIntl[],2,FALSE),
IF(AND(TblTrvlDetails[[#This Row],[D/I]]="D",TblTrvlDetails[[#This Row],[Rate Type]]=Data!$AC$4),VLOOKUP(TblTrvlDetails[[#This Row],[Full Amt]],TblAllRates[#All],2,FALSE),
IF(AND(TblTrvlDetails[[#This Row],[D/I]]="D",TblTrvlDetails[[#This Row],[Rate Type]]=Data!$AC$5),VLOOKUP(TblTrvlDetails[[#This Row],[Full Amt]],TblAllRates[#All],2,FALSE),0)))))),0)</f>
        <v>0</v>
      </c>
      <c r="U27" s="51">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Type]]=Data!$AC$4),VLOOKUP(TblTrvlDetails[[#This Row],[Full Amt]],TblIntl[],3,FALSE),
IF(AND(TblTrvlDetails[[#This Row],[D/I]]="I",TblTrvlDetails[[#This Row],[M&amp;IE Rates/Day
based on Rate Type]]&lt;=265,TblTrvlDetails[[#This Row],[Rate Type]]=Data!$AC$5),VLOOKUP(TblTrvlDetails[[#This Row],[Full Amt]],TblIntl[],3,FALSE),
IF(AND(TblTrvlDetails[[#This Row],[D/I]]="D",TblTrvlDetails[[#This Row],[Rate Type]]=Data!$AC$4),VLOOKUP(TblTrvlDetails[[#This Row],[Full Amt]],TblAllRates[#All],3,FALSE),
IF(AND(TblTrvlDetails[[#This Row],[D/I]]="D",TblTrvlDetails[[#This Row],[Rate Type]]=Data!$AC$5),VLOOKUP(TblTrvlDetails[[#This Row],[Full Amt]],TblAllRates[#All],3,FALSE),0)))))),0)</f>
        <v>0</v>
      </c>
      <c r="V27" s="51">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Type]]=Data!$AC$4),VLOOKUP(TblTrvlDetails[[#This Row],[Full Amt]],TblIntl[],4,FALSE),
IF(AND(TblTrvlDetails[[#This Row],[D/I]]="I",TblTrvlDetails[[#This Row],[M&amp;IE Rates/Day
based on Rate Type]]&lt;=265,TblTrvlDetails[[#This Row],[Rate Type]]=Data!$AC$5),VLOOKUP(TblTrvlDetails[[#This Row],[Full Amt]],TblIntl[],4,FALSE),
IF(AND(TblTrvlDetails[[#This Row],[D/I]]="D",TblTrvlDetails[[#This Row],[Rate Type]]=Data!$AC$4),VLOOKUP(TblTrvlDetails[[#This Row],[Full Amt]],TblAllRates[#All],4,FALSE),
IF(AND(TblTrvlDetails[[#This Row],[D/I]]="D",TblTrvlDetails[[#This Row],[Rate Type]]=Data!$AC$5),VLOOKUP(TblTrvlDetails[[#This Row],[Full Amt]],TblAllRates[#All],4,FALSE),0)))))),0)</f>
        <v>0</v>
      </c>
      <c r="W27" s="32">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Type]]=Data!$AC$4),VLOOKUP(TblTrvlDetails[[#This Row],[Full Amt]],TblIntl[],5,FALSE),
IF(AND(TblTrvlDetails[[#This Row],[D/I]]="I",TblTrvlDetails[[#This Row],[M&amp;IE Rates/Day
based on Rate Type]]&lt;=265,TblTrvlDetails[[#This Row],[Rate Type]]=Data!$AC$5),VLOOKUP(TblTrvlDetails[[#This Row],[Full Amt]],TblIntl[],5,FALSE),
IF(AND(TblTrvlDetails[[#This Row],[D/I]]="D",TblTrvlDetails[[#This Row],[Rate Type]]=Data!$AC$4),VLOOKUP(TblTrvlDetails[[#This Row],[Full Amt]],TblAllRates[#All],5,FALSE),
IF(AND(TblTrvlDetails[[#This Row],[D/I]]="D",TblTrvlDetails[[#This Row],[Rate Type]]=Data!$AC$5),VLOOKUP(TblTrvlDetails[[#This Row],[Full Amt]],TblAllRates[#All],5,FALSE),0)))))),0)</f>
        <v>0</v>
      </c>
      <c r="X27" s="119">
        <f>SUM(IFERROR(SUMIFS(TblTrvlDetails[[#This Row],[Miles*]],TblTrvlDetails[[#This Row],[Travel Date]],"&lt;01/01/2025")*(VLOOKUP("Car Mileage",TblTransport[#All],2,FALSE)),0),IFERROR(SUMIFS(TblTrvlDetails[[#This Row],[Miles*]],TblTrvlDetails[[#This Row],[Travel Date]],"&gt;=01/01/2025")*(VLOOKUP("Car Mileage",TblTransport[#All],3,FALSE)),0),TblTrvlDetails[[#This Row],[M&amp;IE Total]:[Lodging*]],TblTrvlDetails[[#This Row],[Ground Transport*]:[Business Expense*]])</f>
        <v>0</v>
      </c>
    </row>
    <row r="28" spans="2:24" ht="20.45" customHeight="1" x14ac:dyDescent="0.25">
      <c r="B28" s="30"/>
      <c r="C28" s="31"/>
      <c r="D28" s="142"/>
      <c r="E28" s="32" t="str">
        <f>_xlfn.IFNA(IF(VLOOKUP(TblTrvlDetails[[#This Row],[Location]],TblDom[],2,FALSE)&lt;&gt;"International","D",IF(VLOOKUP(TblTrvlDetails[[#This Row],[Location]],TblDom[],2,FALSE)="International","I","")),"")</f>
        <v/>
      </c>
      <c r="F28" s="32">
        <f>IFERROR(
IF(AND(ISBLANK(TblTrvlDetails[[#This Row],[Rate Type]])),0,(
IF((TblTrvlDetails[[#This Row],[Rate Type]])="Not Claiming Per Diem",0,(
IF(AND(TblTrvlDetails[[#This Row],[Rate Type]]=Data!$AC$4,(OR(ISBLANK(TblTrvlDetails[[#This Row],[Location]]),VLOOKUP(TblTrvlDetails[[#This Row],[Location]],TblDom[],2,FALSE)="International"))), VLOOKUP(TblTrvlDetails[[#This Row],[Location]],TblDom[],3,FALSE)*0.75,
IF(AND(TblTrvlDetails[[#This Row],[Rate Type]]=Data!$AC$4,(OR(ISBLANK(TblTrvlDetails[[#This Row],[Location]]),VLOOKUP(TblTrvlDetails[[#This Row],[Location]],TblDom[],2,FALSE)&lt;=92))), VLOOKUP(TblTrvlDetails[[#This Row],[Location]],TblDom[],2,FALSE)*0.75,
IF(AND(TblTrvlDetails[[#This Row],[Rate Type]]=Data!$AC$5,(OR(ISBLANK(TblTrvlDetails[[#This Row],[Location]]),VLOOKUP(TblTrvlDetails[[#This Row],[Location]],TblDom[],2,FALSE)="International"))), VLOOKUP(TblTrvlDetails[[#This Row],[Location]],TblDom[],3,FALSE),
IF(AND(TblTrvlDetails[[#This Row],[Rate Type]]=Data!$AC$5,(OR(ISBLANK(TblTrvlDetails[[#This Row],[Location]]),VLOOKUP(TblTrvlDetails[[#This Row],[Location]],TblDom[],2,FALSE)&lt;=92))), VLOOKUP(TblTrvlDetails[[#This Row],[Location]],TblDom[],2,FALSE))))))))),0)</f>
        <v>0</v>
      </c>
      <c r="G28" s="33"/>
      <c r="H28" s="79">
        <v>0</v>
      </c>
      <c r="I28" s="81">
        <v>0</v>
      </c>
      <c r="J28" s="34">
        <v>0</v>
      </c>
      <c r="K28" s="82">
        <v>0</v>
      </c>
      <c r="L28" s="80">
        <f>IFERROR(SUM(IF(TblTrvlDetails[[#This Row],[Personal Day?
Enter a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8" s="69"/>
      <c r="N28" s="69"/>
      <c r="O28" s="68"/>
      <c r="P28" s="69"/>
      <c r="Q28" s="69"/>
      <c r="R28" s="69"/>
      <c r="S28" s="34">
        <f>IF(ISBLANK(TblTrvlDetails[[#This Row],[Location]]),0,IF(TblTrvlDetails[[#This Row],[D/I]]="I",VLOOKUP(TblTrvlDetails[[#This Row],[Location]],TblDom[],3,FALSE),VLOOKUP(TblTrvlDetails[[#This Row],[Location]],TblDom[],2,FALSE)))</f>
        <v>0</v>
      </c>
      <c r="T28" s="51">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Type]]=Data!$AC$4),VLOOKUP(TblTrvlDetails[[#This Row],[Full Amt]],TblIntl[],2,FALSE),
IF(AND(TblTrvlDetails[[#This Row],[D/I]]="I",TblTrvlDetails[[#This Row],[M&amp;IE Rates/Day
based on Rate Type]]&lt;=265,TblTrvlDetails[[#This Row],[Rate Type]]=Data!$AC$5),VLOOKUP(TblTrvlDetails[[#This Row],[Full Amt]],TblIntl[],2,FALSE),
IF(AND(TblTrvlDetails[[#This Row],[D/I]]="D",TblTrvlDetails[[#This Row],[Rate Type]]=Data!$AC$4),VLOOKUP(TblTrvlDetails[[#This Row],[Full Amt]],TblAllRates[#All],2,FALSE),
IF(AND(TblTrvlDetails[[#This Row],[D/I]]="D",TblTrvlDetails[[#This Row],[Rate Type]]=Data!$AC$5),VLOOKUP(TblTrvlDetails[[#This Row],[Full Amt]],TblAllRates[#All],2,FALSE),0)))))),0)</f>
        <v>0</v>
      </c>
      <c r="U28" s="51">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Type]]=Data!$AC$4),VLOOKUP(TblTrvlDetails[[#This Row],[Full Amt]],TblIntl[],3,FALSE),
IF(AND(TblTrvlDetails[[#This Row],[D/I]]="I",TblTrvlDetails[[#This Row],[M&amp;IE Rates/Day
based on Rate Type]]&lt;=265,TblTrvlDetails[[#This Row],[Rate Type]]=Data!$AC$5),VLOOKUP(TblTrvlDetails[[#This Row],[Full Amt]],TblIntl[],3,FALSE),
IF(AND(TblTrvlDetails[[#This Row],[D/I]]="D",TblTrvlDetails[[#This Row],[Rate Type]]=Data!$AC$4),VLOOKUP(TblTrvlDetails[[#This Row],[Full Amt]],TblAllRates[#All],3,FALSE),
IF(AND(TblTrvlDetails[[#This Row],[D/I]]="D",TblTrvlDetails[[#This Row],[Rate Type]]=Data!$AC$5),VLOOKUP(TblTrvlDetails[[#This Row],[Full Amt]],TblAllRates[#All],3,FALSE),0)))))),0)</f>
        <v>0</v>
      </c>
      <c r="V28" s="51">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Type]]=Data!$AC$4),VLOOKUP(TblTrvlDetails[[#This Row],[Full Amt]],TblIntl[],4,FALSE),
IF(AND(TblTrvlDetails[[#This Row],[D/I]]="I",TblTrvlDetails[[#This Row],[M&amp;IE Rates/Day
based on Rate Type]]&lt;=265,TblTrvlDetails[[#This Row],[Rate Type]]=Data!$AC$5),VLOOKUP(TblTrvlDetails[[#This Row],[Full Amt]],TblIntl[],4,FALSE),
IF(AND(TblTrvlDetails[[#This Row],[D/I]]="D",TblTrvlDetails[[#This Row],[Rate Type]]=Data!$AC$4),VLOOKUP(TblTrvlDetails[[#This Row],[Full Amt]],TblAllRates[#All],4,FALSE),
IF(AND(TblTrvlDetails[[#This Row],[D/I]]="D",TblTrvlDetails[[#This Row],[Rate Type]]=Data!$AC$5),VLOOKUP(TblTrvlDetails[[#This Row],[Full Amt]],TblAllRates[#All],4,FALSE),0)))))),0)</f>
        <v>0</v>
      </c>
      <c r="W28" s="32">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Type]]=Data!$AC$4),VLOOKUP(TblTrvlDetails[[#This Row],[Full Amt]],TblIntl[],5,FALSE),
IF(AND(TblTrvlDetails[[#This Row],[D/I]]="I",TblTrvlDetails[[#This Row],[M&amp;IE Rates/Day
based on Rate Type]]&lt;=265,TblTrvlDetails[[#This Row],[Rate Type]]=Data!$AC$5),VLOOKUP(TblTrvlDetails[[#This Row],[Full Amt]],TblIntl[],5,FALSE),
IF(AND(TblTrvlDetails[[#This Row],[D/I]]="D",TblTrvlDetails[[#This Row],[Rate Type]]=Data!$AC$4),VLOOKUP(TblTrvlDetails[[#This Row],[Full Amt]],TblAllRates[#All],5,FALSE),
IF(AND(TblTrvlDetails[[#This Row],[D/I]]="D",TblTrvlDetails[[#This Row],[Rate Type]]=Data!$AC$5),VLOOKUP(TblTrvlDetails[[#This Row],[Full Amt]],TblAllRates[#All],5,FALSE),0)))))),0)</f>
        <v>0</v>
      </c>
      <c r="X28" s="119">
        <f>SUM(IFERROR(SUMIFS(TblTrvlDetails[[#This Row],[Miles*]],TblTrvlDetails[[#This Row],[Travel Date]],"&lt;01/01/2025")*(VLOOKUP("Car Mileage",TblTransport[#All],2,FALSE)),0),IFERROR(SUMIFS(TblTrvlDetails[[#This Row],[Miles*]],TblTrvlDetails[[#This Row],[Travel Date]],"&gt;=01/01/2025")*(VLOOKUP("Car Mileage",TblTransport[#All],3,FALSE)),0),TblTrvlDetails[[#This Row],[M&amp;IE Total]:[Lodging*]],TblTrvlDetails[[#This Row],[Ground Transport*]:[Business Expense*]])</f>
        <v>0</v>
      </c>
    </row>
    <row r="29" spans="2:24" ht="20.45" customHeight="1" x14ac:dyDescent="0.25">
      <c r="B29" s="30"/>
      <c r="C29" s="31"/>
      <c r="D29" s="142"/>
      <c r="E29" s="32" t="str">
        <f>_xlfn.IFNA(IF(VLOOKUP(TblTrvlDetails[[#This Row],[Location]],TblDom[],2,FALSE)&lt;&gt;"International","D",IF(VLOOKUP(TblTrvlDetails[[#This Row],[Location]],TblDom[],2,FALSE)="International","I","")),"")</f>
        <v/>
      </c>
      <c r="F29" s="32">
        <f>IFERROR(
IF(AND(ISBLANK(TblTrvlDetails[[#This Row],[Rate Type]])),0,(
IF((TblTrvlDetails[[#This Row],[Rate Type]])="Not Claiming Per Diem",0,(
IF(AND(TblTrvlDetails[[#This Row],[Rate Type]]=Data!$AC$4,(OR(ISBLANK(TblTrvlDetails[[#This Row],[Location]]),VLOOKUP(TblTrvlDetails[[#This Row],[Location]],TblDom[],2,FALSE)="International"))), VLOOKUP(TblTrvlDetails[[#This Row],[Location]],TblDom[],3,FALSE)*0.75,
IF(AND(TblTrvlDetails[[#This Row],[Rate Type]]=Data!$AC$4,(OR(ISBLANK(TblTrvlDetails[[#This Row],[Location]]),VLOOKUP(TblTrvlDetails[[#This Row],[Location]],TblDom[],2,FALSE)&lt;=92))), VLOOKUP(TblTrvlDetails[[#This Row],[Location]],TblDom[],2,FALSE)*0.75,
IF(AND(TblTrvlDetails[[#This Row],[Rate Type]]=Data!$AC$5,(OR(ISBLANK(TblTrvlDetails[[#This Row],[Location]]),VLOOKUP(TblTrvlDetails[[#This Row],[Location]],TblDom[],2,FALSE)="International"))), VLOOKUP(TblTrvlDetails[[#This Row],[Location]],TblDom[],3,FALSE),
IF(AND(TblTrvlDetails[[#This Row],[Rate Type]]=Data!$AC$5,(OR(ISBLANK(TblTrvlDetails[[#This Row],[Location]]),VLOOKUP(TblTrvlDetails[[#This Row],[Location]],TblDom[],2,FALSE)&lt;=92))), VLOOKUP(TblTrvlDetails[[#This Row],[Location]],TblDom[],2,FALSE))))))))),0)</f>
        <v>0</v>
      </c>
      <c r="G29" s="33"/>
      <c r="H29" s="79">
        <v>0</v>
      </c>
      <c r="I29" s="81">
        <v>0</v>
      </c>
      <c r="J29" s="34">
        <v>0</v>
      </c>
      <c r="K29" s="82">
        <v>0</v>
      </c>
      <c r="L29" s="80">
        <f>IFERROR(SUM(IF(TblTrvlDetails[[#This Row],[Personal Day?
Enter a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29" s="69"/>
      <c r="N29" s="69"/>
      <c r="O29" s="68"/>
      <c r="P29" s="69"/>
      <c r="Q29" s="69"/>
      <c r="R29" s="69"/>
      <c r="S29" s="34">
        <f>IF(ISBLANK(TblTrvlDetails[[#This Row],[Location]]),0,IF(TblTrvlDetails[[#This Row],[D/I]]="I",VLOOKUP(TblTrvlDetails[[#This Row],[Location]],TblDom[],3,FALSE),VLOOKUP(TblTrvlDetails[[#This Row],[Location]],TblDom[],2,FALSE)))</f>
        <v>0</v>
      </c>
      <c r="T29" s="51">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Type]]=Data!$AC$4),VLOOKUP(TblTrvlDetails[[#This Row],[Full Amt]],TblIntl[],2,FALSE),
IF(AND(TblTrvlDetails[[#This Row],[D/I]]="I",TblTrvlDetails[[#This Row],[M&amp;IE Rates/Day
based on Rate Type]]&lt;=265,TblTrvlDetails[[#This Row],[Rate Type]]=Data!$AC$5),VLOOKUP(TblTrvlDetails[[#This Row],[Full Amt]],TblIntl[],2,FALSE),
IF(AND(TblTrvlDetails[[#This Row],[D/I]]="D",TblTrvlDetails[[#This Row],[Rate Type]]=Data!$AC$4),VLOOKUP(TblTrvlDetails[[#This Row],[Full Amt]],TblAllRates[#All],2,FALSE),
IF(AND(TblTrvlDetails[[#This Row],[D/I]]="D",TblTrvlDetails[[#This Row],[Rate Type]]=Data!$AC$5),VLOOKUP(TblTrvlDetails[[#This Row],[Full Amt]],TblAllRates[#All],2,FALSE),0)))))),0)</f>
        <v>0</v>
      </c>
      <c r="U29" s="51">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Type]]=Data!$AC$4),VLOOKUP(TblTrvlDetails[[#This Row],[Full Amt]],TblIntl[],3,FALSE),
IF(AND(TblTrvlDetails[[#This Row],[D/I]]="I",TblTrvlDetails[[#This Row],[M&amp;IE Rates/Day
based on Rate Type]]&lt;=265,TblTrvlDetails[[#This Row],[Rate Type]]=Data!$AC$5),VLOOKUP(TblTrvlDetails[[#This Row],[Full Amt]],TblIntl[],3,FALSE),
IF(AND(TblTrvlDetails[[#This Row],[D/I]]="D",TblTrvlDetails[[#This Row],[Rate Type]]=Data!$AC$4),VLOOKUP(TblTrvlDetails[[#This Row],[Full Amt]],TblAllRates[#All],3,FALSE),
IF(AND(TblTrvlDetails[[#This Row],[D/I]]="D",TblTrvlDetails[[#This Row],[Rate Type]]=Data!$AC$5),VLOOKUP(TblTrvlDetails[[#This Row],[Full Amt]],TblAllRates[#All],3,FALSE),0)))))),0)</f>
        <v>0</v>
      </c>
      <c r="V29" s="51">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Type]]=Data!$AC$4),VLOOKUP(TblTrvlDetails[[#This Row],[Full Amt]],TblIntl[],4,FALSE),
IF(AND(TblTrvlDetails[[#This Row],[D/I]]="I",TblTrvlDetails[[#This Row],[M&amp;IE Rates/Day
based on Rate Type]]&lt;=265,TblTrvlDetails[[#This Row],[Rate Type]]=Data!$AC$5),VLOOKUP(TblTrvlDetails[[#This Row],[Full Amt]],TblIntl[],4,FALSE),
IF(AND(TblTrvlDetails[[#This Row],[D/I]]="D",TblTrvlDetails[[#This Row],[Rate Type]]=Data!$AC$4),VLOOKUP(TblTrvlDetails[[#This Row],[Full Amt]],TblAllRates[#All],4,FALSE),
IF(AND(TblTrvlDetails[[#This Row],[D/I]]="D",TblTrvlDetails[[#This Row],[Rate Type]]=Data!$AC$5),VLOOKUP(TblTrvlDetails[[#This Row],[Full Amt]],TblAllRates[#All],4,FALSE),0)))))),0)</f>
        <v>0</v>
      </c>
      <c r="W29" s="32">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Type]]=Data!$AC$4),VLOOKUP(TblTrvlDetails[[#This Row],[Full Amt]],TblIntl[],5,FALSE),
IF(AND(TblTrvlDetails[[#This Row],[D/I]]="I",TblTrvlDetails[[#This Row],[M&amp;IE Rates/Day
based on Rate Type]]&lt;=265,TblTrvlDetails[[#This Row],[Rate Type]]=Data!$AC$5),VLOOKUP(TblTrvlDetails[[#This Row],[Full Amt]],TblIntl[],5,FALSE),
IF(AND(TblTrvlDetails[[#This Row],[D/I]]="D",TblTrvlDetails[[#This Row],[Rate Type]]=Data!$AC$4),VLOOKUP(TblTrvlDetails[[#This Row],[Full Amt]],TblAllRates[#All],5,FALSE),
IF(AND(TblTrvlDetails[[#This Row],[D/I]]="D",TblTrvlDetails[[#This Row],[Rate Type]]=Data!$AC$5),VLOOKUP(TblTrvlDetails[[#This Row],[Full Amt]],TblAllRates[#All],5,FALSE),0)))))),0)</f>
        <v>0</v>
      </c>
      <c r="X29" s="119">
        <f>SUM(IFERROR(SUMIFS(TblTrvlDetails[[#This Row],[Miles*]],TblTrvlDetails[[#This Row],[Travel Date]],"&lt;01/01/2025")*(VLOOKUP("Car Mileage",TblTransport[#All],2,FALSE)),0),IFERROR(SUMIFS(TblTrvlDetails[[#This Row],[Miles*]],TblTrvlDetails[[#This Row],[Travel Date]],"&gt;=01/01/2025")*(VLOOKUP("Car Mileage",TblTransport[#All],3,FALSE)),0),TblTrvlDetails[[#This Row],[M&amp;IE Total]:[Lodging*]],TblTrvlDetails[[#This Row],[Ground Transport*]:[Business Expense*]])</f>
        <v>0</v>
      </c>
    </row>
    <row r="30" spans="2:24" ht="20.45" customHeight="1" thickBot="1" x14ac:dyDescent="0.3">
      <c r="B30" s="30"/>
      <c r="C30" s="31"/>
      <c r="D30" s="142"/>
      <c r="E30" s="32" t="str">
        <f>_xlfn.IFNA(IF(VLOOKUP(TblTrvlDetails[[#This Row],[Location]],TblDom[],2,FALSE)&lt;&gt;"International","D",IF(VLOOKUP(TblTrvlDetails[[#This Row],[Location]],TblDom[],2,FALSE)="International","I","")),"")</f>
        <v/>
      </c>
      <c r="F30" s="32">
        <f>IFERROR(
IF(AND(ISBLANK(TblTrvlDetails[[#This Row],[Rate Type]])),0,(
IF((TblTrvlDetails[[#This Row],[Rate Type]])="Not Claiming Per Diem",0,(
IF(AND(TblTrvlDetails[[#This Row],[Rate Type]]=Data!$AC$4,(OR(ISBLANK(TblTrvlDetails[[#This Row],[Location]]),VLOOKUP(TblTrvlDetails[[#This Row],[Location]],TblDom[],2,FALSE)="International"))), VLOOKUP(TblTrvlDetails[[#This Row],[Location]],TblDom[],3,FALSE)*0.75,
IF(AND(TblTrvlDetails[[#This Row],[Rate Type]]=Data!$AC$4,(OR(ISBLANK(TblTrvlDetails[[#This Row],[Location]]),VLOOKUP(TblTrvlDetails[[#This Row],[Location]],TblDom[],2,FALSE)&lt;=92))), VLOOKUP(TblTrvlDetails[[#This Row],[Location]],TblDom[],2,FALSE)*0.75,
IF(AND(TblTrvlDetails[[#This Row],[Rate Type]]=Data!$AC$5,(OR(ISBLANK(TblTrvlDetails[[#This Row],[Location]]),VLOOKUP(TblTrvlDetails[[#This Row],[Location]],TblDom[],2,FALSE)="International"))), VLOOKUP(TblTrvlDetails[[#This Row],[Location]],TblDom[],3,FALSE),
IF(AND(TblTrvlDetails[[#This Row],[Rate Type]]=Data!$AC$5,(OR(ISBLANK(TblTrvlDetails[[#This Row],[Location]]),VLOOKUP(TblTrvlDetails[[#This Row],[Location]],TblDom[],2,FALSE)&lt;=92))), VLOOKUP(TblTrvlDetails[[#This Row],[Location]],TblDom[],2,FALSE))))))))),0)</f>
        <v>0</v>
      </c>
      <c r="G30" s="33"/>
      <c r="H30" s="79">
        <v>0</v>
      </c>
      <c r="I30" s="83">
        <v>0</v>
      </c>
      <c r="J30" s="84">
        <v>0</v>
      </c>
      <c r="K30" s="85">
        <v>0</v>
      </c>
      <c r="L30" s="80">
        <f>IFERROR(SUM(IF(TblTrvlDetails[[#This Row],[Personal Day?
Enter a "1"]]=1,0,IF(SUM(TblTrvlDetails[[#This Row],[M&amp;IE Rates/Day
based on Rate Type]],-(TblTrvlDetails[[#This Row],['# Provided Breakfasts]]*TblTrvlDetails[[#This Row],[Breakfast]]),-(TblTrvlDetails[[#This Row],['# Provided Lunches]]*TblTrvlDetails[[#This Row],[Lunch]]),-(TblTrvlDetails[[#This Row],['# Provided Dinners]]*TblTrvlDetails[[#This Row],[Dinner]]))&lt;=VALUE(TblTrvlDetails[[#This Row],[Incidental Expenses]]),TblTrvlDetails[[#This Row],[Incidental Expenses]],SUM(TblTrvlDetails[[#This Row],[M&amp;IE Rates/Day
based on Rate Type]]-(TblTrvlDetails[[#This Row],['# Provided Breakfasts]]*TblTrvlDetails[[#This Row],[Breakfast]]),-(TblTrvlDetails[[#This Row],['# Provided Lunches]]*TblTrvlDetails[[#This Row],[Lunch]]),-(TblTrvlDetails[[#This Row],['# Provided Dinners]]*TblTrvlDetails[[#This Row],[Dinner]]))))),0)</f>
        <v>0</v>
      </c>
      <c r="M30" s="69"/>
      <c r="N30" s="69"/>
      <c r="O30" s="68"/>
      <c r="P30" s="154"/>
      <c r="Q30" s="154"/>
      <c r="R30" s="154"/>
      <c r="S30" s="155">
        <f>IF(ISBLANK(TblTrvlDetails[[#This Row],[Location]]),0,IF(TblTrvlDetails[[#This Row],[D/I]]="I",VLOOKUP(TblTrvlDetails[[#This Row],[Location]],TblDom[],3,FALSE),VLOOKUP(TblTrvlDetails[[#This Row],[Location]],TblDom[],2,FALSE)))</f>
        <v>0</v>
      </c>
      <c r="T30" s="156">
        <f>IFERROR((
IF(AND(TblTrvlDetails[[#This Row],[D/I]]="I",TblTrvlDetails[[#This Row],[M&amp;IE Rates/Day
based on Rate Type]]&gt;265),TblTrvlDetails[[#This Row],[M&amp;IE Rates/Day
based on Rate Type]]*0.15,
IF(AND(TblTrvlDetails[[#This Row],[D/I]]="I",TblTrvlDetails[[#This Row],[M&amp;IE Rates/Day
based on Rate Type]]&lt;=265,TblTrvlDetails[[#This Row],[Rate Type]]=Data!$AC$4),VLOOKUP(TblTrvlDetails[[#This Row],[Full Amt]],TblIntl[],2,FALSE),
IF(AND(TblTrvlDetails[[#This Row],[D/I]]="I",TblTrvlDetails[[#This Row],[M&amp;IE Rates/Day
based on Rate Type]]&lt;=265,TblTrvlDetails[[#This Row],[Rate Type]]=Data!$AC$5),VLOOKUP(TblTrvlDetails[[#This Row],[Full Amt]],TblIntl[],2,FALSE),
IF(AND(TblTrvlDetails[[#This Row],[D/I]]="D",TblTrvlDetails[[#This Row],[Rate Type]]=Data!$AC$4),VLOOKUP(TblTrvlDetails[[#This Row],[Full Amt]],TblAllRates[#All],2,FALSE),
IF(AND(TblTrvlDetails[[#This Row],[D/I]]="D",TblTrvlDetails[[#This Row],[Rate Type]]=Data!$AC$5),VLOOKUP(TblTrvlDetails[[#This Row],[Full Amt]],TblAllRates[#All],2,FALSE),0)))))),0)</f>
        <v>0</v>
      </c>
      <c r="U30" s="156">
        <f>IFERROR((
IF(AND(TblTrvlDetails[[#This Row],[D/I]]="I",TblTrvlDetails[[#This Row],[M&amp;IE Rates/Day
based on Rate Type]]&gt;265),TblTrvlDetails[[#This Row],[M&amp;IE Rates/Day
based on Rate Type]]*0.25,
IF(AND(TblTrvlDetails[[#This Row],[D/I]]="I",TblTrvlDetails[[#This Row],[M&amp;IE Rates/Day
based on Rate Type]]&lt;=265,TblTrvlDetails[[#This Row],[Rate Type]]=Data!$AC$4),VLOOKUP(TblTrvlDetails[[#This Row],[Full Amt]],TblIntl[],3,FALSE),
IF(AND(TblTrvlDetails[[#This Row],[D/I]]="I",TblTrvlDetails[[#This Row],[M&amp;IE Rates/Day
based on Rate Type]]&lt;=265,TblTrvlDetails[[#This Row],[Rate Type]]=Data!$AC$5),VLOOKUP(TblTrvlDetails[[#This Row],[Full Amt]],TblIntl[],3,FALSE),
IF(AND(TblTrvlDetails[[#This Row],[D/I]]="D",TblTrvlDetails[[#This Row],[Rate Type]]=Data!$AC$4),VLOOKUP(TblTrvlDetails[[#This Row],[Full Amt]],TblAllRates[#All],3,FALSE),
IF(AND(TblTrvlDetails[[#This Row],[D/I]]="D",TblTrvlDetails[[#This Row],[Rate Type]]=Data!$AC$5),VLOOKUP(TblTrvlDetails[[#This Row],[Full Amt]],TblAllRates[#All],3,FALSE),0)))))),0)</f>
        <v>0</v>
      </c>
      <c r="V30" s="156">
        <f>IFERROR((
IF(AND(TblTrvlDetails[[#This Row],[D/I]]="I",TblTrvlDetails[[#This Row],[M&amp;IE Rates/Day
based on Rate Type]]&gt;265),TblTrvlDetails[[#This Row],[M&amp;IE Rates/Day
based on Rate Type]]*0.4,
IF(AND(TblTrvlDetails[[#This Row],[D/I]]="I",TblTrvlDetails[[#This Row],[M&amp;IE Rates/Day
based on Rate Type]]&lt;=265,TblTrvlDetails[[#This Row],[Rate Type]]=Data!$AC$4),VLOOKUP(TblTrvlDetails[[#This Row],[Full Amt]],TblIntl[],4,FALSE),
IF(AND(TblTrvlDetails[[#This Row],[D/I]]="I",TblTrvlDetails[[#This Row],[M&amp;IE Rates/Day
based on Rate Type]]&lt;=265,TblTrvlDetails[[#This Row],[Rate Type]]=Data!$AC$5),VLOOKUP(TblTrvlDetails[[#This Row],[Full Amt]],TblIntl[],4,FALSE),
IF(AND(TblTrvlDetails[[#This Row],[D/I]]="D",TblTrvlDetails[[#This Row],[Rate Type]]=Data!$AC$4),VLOOKUP(TblTrvlDetails[[#This Row],[Full Amt]],TblAllRates[#All],4,FALSE),
IF(AND(TblTrvlDetails[[#This Row],[D/I]]="D",TblTrvlDetails[[#This Row],[Rate Type]]=Data!$AC$5),VLOOKUP(TblTrvlDetails[[#This Row],[Full Amt]],TblAllRates[#All],4,FALSE),0)))))),0)</f>
        <v>0</v>
      </c>
      <c r="W30" s="157">
        <f>IFERROR((
IF(AND(TblTrvlDetails[[#This Row],[D/I]]="I",TblTrvlDetails[[#This Row],[M&amp;IE Rates/Day
based on Rate Type]]&gt;265),TblTrvlDetails[[#This Row],[M&amp;IE Rates/Day
based on Rate Type]]*0.2,
IF(AND(TblTrvlDetails[[#This Row],[D/I]]="I",TblTrvlDetails[[#This Row],[M&amp;IE Rates/Day
based on Rate Type]]&lt;=265,TblTrvlDetails[[#This Row],[Rate Type]]=Data!$AC$4),VLOOKUP(TblTrvlDetails[[#This Row],[Full Amt]],TblIntl[],5,FALSE),
IF(AND(TblTrvlDetails[[#This Row],[D/I]]="I",TblTrvlDetails[[#This Row],[M&amp;IE Rates/Day
based on Rate Type]]&lt;=265,TblTrvlDetails[[#This Row],[Rate Type]]=Data!$AC$5),VLOOKUP(TblTrvlDetails[[#This Row],[Full Amt]],TblIntl[],5,FALSE),
IF(AND(TblTrvlDetails[[#This Row],[D/I]]="D",TblTrvlDetails[[#This Row],[Rate Type]]=Data!$AC$4),VLOOKUP(TblTrvlDetails[[#This Row],[Full Amt]],TblAllRates[#All],5,FALSE),
IF(AND(TblTrvlDetails[[#This Row],[D/I]]="D",TblTrvlDetails[[#This Row],[Rate Type]]=Data!$AC$5),VLOOKUP(TblTrvlDetails[[#This Row],[Full Amt]],TblAllRates[#All],5,FALSE),0)))))),0)</f>
        <v>0</v>
      </c>
      <c r="X30" s="119">
        <f>SUM(IFERROR(SUMIFS(TblTrvlDetails[[#This Row],[Miles*]],TblTrvlDetails[[#This Row],[Travel Date]],"&lt;01/01/2025")*(VLOOKUP("Car Mileage",TblTransport[#All],2,FALSE)),0),IFERROR(SUMIFS(TblTrvlDetails[[#This Row],[Miles*]],TblTrvlDetails[[#This Row],[Travel Date]],"&gt;=01/01/2025")*(VLOOKUP("Car Mileage",TblTransport[#All],3,FALSE)),0),TblTrvlDetails[[#This Row],[M&amp;IE Total]:[Lodging*]],TblTrvlDetails[[#This Row],[Ground Transport*]:[Business Expense*]])</f>
        <v>0</v>
      </c>
    </row>
    <row r="31" spans="2:24" ht="19.5" thickBot="1" x14ac:dyDescent="0.35">
      <c r="P31" s="200" t="s">
        <v>89</v>
      </c>
      <c r="Q31" s="201"/>
      <c r="R31" s="201"/>
      <c r="S31" s="201"/>
      <c r="T31" s="201"/>
      <c r="U31" s="201"/>
      <c r="V31" s="201"/>
      <c r="W31" s="201"/>
      <c r="X31" s="202"/>
    </row>
    <row r="32" spans="2:24" ht="15.75" x14ac:dyDescent="0.25">
      <c r="B32" s="188" t="s">
        <v>90</v>
      </c>
      <c r="C32" s="189"/>
      <c r="D32" s="189"/>
      <c r="E32" s="189"/>
      <c r="F32" s="190"/>
      <c r="H32" s="194" t="s">
        <v>113</v>
      </c>
      <c r="I32" s="195"/>
      <c r="J32" s="195"/>
      <c r="K32" s="195"/>
      <c r="L32" s="195"/>
      <c r="M32" s="195"/>
      <c r="N32" s="196"/>
      <c r="P32" s="205" t="s">
        <v>91</v>
      </c>
      <c r="Q32" s="206"/>
      <c r="R32" s="203" t="s">
        <v>92</v>
      </c>
      <c r="S32" s="203"/>
      <c r="T32" s="203"/>
      <c r="U32" s="203"/>
      <c r="V32" s="203"/>
      <c r="W32" s="203"/>
      <c r="X32" s="204"/>
    </row>
    <row r="33" spans="2:24" ht="15" customHeight="1" thickBot="1" x14ac:dyDescent="0.3">
      <c r="B33" s="191"/>
      <c r="C33" s="192"/>
      <c r="D33" s="192"/>
      <c r="E33" s="192"/>
      <c r="F33" s="193"/>
      <c r="G33" s="53"/>
      <c r="H33" s="114" t="s">
        <v>93</v>
      </c>
      <c r="I33" s="115" t="s">
        <v>94</v>
      </c>
      <c r="J33" s="115" t="s">
        <v>95</v>
      </c>
      <c r="K33" s="115" t="s">
        <v>96</v>
      </c>
      <c r="L33" s="115" t="s">
        <v>97</v>
      </c>
      <c r="M33" s="115" t="s">
        <v>98</v>
      </c>
      <c r="N33" s="116" t="s">
        <v>99</v>
      </c>
      <c r="P33" s="207" t="s">
        <v>150</v>
      </c>
      <c r="Q33" s="208"/>
      <c r="R33" s="208"/>
      <c r="S33" s="208"/>
      <c r="T33" s="208"/>
      <c r="U33" s="208"/>
      <c r="V33" s="208"/>
      <c r="W33" s="208"/>
      <c r="X33" s="209"/>
    </row>
    <row r="34" spans="2:24" ht="34.5" customHeight="1" x14ac:dyDescent="0.25">
      <c r="B34" s="90" t="s">
        <v>100</v>
      </c>
      <c r="C34" s="91" t="s">
        <v>101</v>
      </c>
      <c r="D34" s="197" t="s">
        <v>107</v>
      </c>
      <c r="E34" s="198"/>
      <c r="F34" s="199"/>
      <c r="G34" s="53"/>
      <c r="H34" s="92"/>
      <c r="I34" s="93"/>
      <c r="J34" s="98"/>
      <c r="K34" s="93"/>
      <c r="L34" s="95"/>
      <c r="M34" s="96"/>
      <c r="N34" s="112"/>
      <c r="O34" s="165"/>
      <c r="P34" s="166" t="s">
        <v>153</v>
      </c>
      <c r="Q34" s="210"/>
      <c r="R34" s="210"/>
      <c r="S34" s="210"/>
      <c r="T34" s="210"/>
      <c r="U34" s="210"/>
      <c r="V34" s="210"/>
      <c r="W34" s="210"/>
      <c r="X34" s="211"/>
    </row>
    <row r="35" spans="2:24" ht="30.75" customHeight="1" thickBot="1" x14ac:dyDescent="0.3">
      <c r="B35" s="97"/>
      <c r="C35" s="111"/>
      <c r="D35" s="216"/>
      <c r="E35" s="217"/>
      <c r="F35" s="218"/>
      <c r="G35" s="53"/>
      <c r="H35" s="92"/>
      <c r="I35" s="93"/>
      <c r="J35" s="98"/>
      <c r="K35" s="93"/>
      <c r="L35" s="95"/>
      <c r="M35" s="96"/>
      <c r="N35" s="112"/>
      <c r="O35" s="214" t="s">
        <v>154</v>
      </c>
      <c r="P35" s="215"/>
      <c r="Q35" s="212"/>
      <c r="R35" s="212"/>
      <c r="S35" s="212"/>
      <c r="T35" s="212"/>
      <c r="U35" s="212"/>
      <c r="V35" s="212"/>
      <c r="W35" s="212"/>
      <c r="X35" s="213"/>
    </row>
    <row r="36" spans="2:24" ht="21.6" customHeight="1" x14ac:dyDescent="0.3">
      <c r="B36" s="97"/>
      <c r="C36" s="111"/>
      <c r="D36" s="216"/>
      <c r="E36" s="217"/>
      <c r="F36" s="218"/>
      <c r="H36" s="92"/>
      <c r="I36" s="93"/>
      <c r="J36" s="98"/>
      <c r="K36" s="93"/>
      <c r="L36" s="95"/>
      <c r="M36" s="96"/>
      <c r="N36" s="112"/>
      <c r="O36" s="160"/>
      <c r="P36" s="222" t="s">
        <v>144</v>
      </c>
      <c r="Q36" s="223"/>
      <c r="R36" s="223"/>
      <c r="S36" s="223"/>
      <c r="T36" s="223"/>
      <c r="U36" s="223"/>
      <c r="V36" s="223"/>
      <c r="W36" s="223"/>
      <c r="X36" s="224"/>
    </row>
    <row r="37" spans="2:24" ht="21.6" customHeight="1" x14ac:dyDescent="0.25">
      <c r="B37" s="97"/>
      <c r="C37" s="111"/>
      <c r="D37" s="216"/>
      <c r="E37" s="217"/>
      <c r="F37" s="218"/>
      <c r="H37" s="92"/>
      <c r="I37" s="93"/>
      <c r="J37" s="94"/>
      <c r="K37" s="93"/>
      <c r="L37" s="95"/>
      <c r="M37" s="96"/>
      <c r="N37" s="112"/>
      <c r="O37" s="160"/>
      <c r="P37" s="236"/>
      <c r="Q37" s="237"/>
      <c r="R37" s="237"/>
      <c r="S37" s="237"/>
      <c r="T37" s="237"/>
      <c r="U37" s="237"/>
      <c r="V37" s="237"/>
      <c r="W37" s="237"/>
      <c r="X37" s="238"/>
    </row>
    <row r="38" spans="2:24" ht="21.6" customHeight="1" thickBot="1" x14ac:dyDescent="0.3">
      <c r="B38" s="97"/>
      <c r="C38" s="111"/>
      <c r="D38" s="216"/>
      <c r="E38" s="217"/>
      <c r="F38" s="218"/>
      <c r="H38" s="92"/>
      <c r="I38" s="93"/>
      <c r="J38" s="94"/>
      <c r="K38" s="93"/>
      <c r="L38" s="95"/>
      <c r="M38" s="96"/>
      <c r="N38" s="112"/>
      <c r="O38" s="160"/>
      <c r="P38" s="239"/>
      <c r="Q38" s="240"/>
      <c r="R38" s="240"/>
      <c r="S38" s="240"/>
      <c r="T38" s="240"/>
      <c r="U38" s="240"/>
      <c r="V38" s="240"/>
      <c r="W38" s="240"/>
      <c r="X38" s="241"/>
    </row>
    <row r="39" spans="2:24" ht="21.6" customHeight="1" x14ac:dyDescent="0.25">
      <c r="B39" s="97"/>
      <c r="C39" s="111"/>
      <c r="D39" s="216"/>
      <c r="E39" s="217"/>
      <c r="F39" s="218"/>
      <c r="H39" s="92"/>
      <c r="I39" s="93"/>
      <c r="J39" s="98"/>
      <c r="K39" s="93"/>
      <c r="L39" s="95"/>
      <c r="M39" s="96"/>
      <c r="N39" s="112"/>
      <c r="O39" s="219" t="s">
        <v>155</v>
      </c>
      <c r="P39" s="220"/>
      <c r="Q39" s="220"/>
      <c r="R39" s="220"/>
      <c r="S39" s="220"/>
      <c r="T39" s="220"/>
      <c r="U39" s="220"/>
      <c r="V39" s="220"/>
      <c r="W39" s="220"/>
      <c r="X39" s="221"/>
    </row>
    <row r="40" spans="2:24" ht="21.6" customHeight="1" thickBot="1" x14ac:dyDescent="0.3">
      <c r="B40" s="97"/>
      <c r="C40" s="111"/>
      <c r="D40" s="216"/>
      <c r="E40" s="217"/>
      <c r="F40" s="218"/>
      <c r="H40" s="99"/>
      <c r="I40" s="100"/>
      <c r="J40" s="101"/>
      <c r="K40" s="100"/>
      <c r="L40" s="102"/>
      <c r="M40" s="103"/>
      <c r="N40" s="113"/>
      <c r="O40" s="225" t="s">
        <v>62</v>
      </c>
      <c r="P40" s="226"/>
      <c r="Q40" s="226"/>
      <c r="R40" s="226"/>
      <c r="S40" s="226"/>
      <c r="T40" s="226"/>
      <c r="U40" s="226"/>
      <c r="V40" s="226"/>
      <c r="W40" s="226"/>
      <c r="X40" s="227"/>
    </row>
    <row r="41" spans="2:24" ht="16.5" thickBot="1" x14ac:dyDescent="0.3">
      <c r="B41" s="104" t="s">
        <v>102</v>
      </c>
      <c r="C41" s="105">
        <f>SUM(C35:C40)</f>
        <v>0</v>
      </c>
      <c r="E41" s="106"/>
      <c r="F41" s="106"/>
      <c r="H41" s="160"/>
      <c r="I41" s="234" t="s">
        <v>103</v>
      </c>
      <c r="J41" s="234"/>
      <c r="K41" s="234"/>
      <c r="L41" s="235"/>
      <c r="M41" s="107" t="s">
        <v>104</v>
      </c>
      <c r="N41" s="108">
        <f>SUM(N34:N40)</f>
        <v>0</v>
      </c>
      <c r="O41" s="228"/>
      <c r="P41" s="229"/>
      <c r="Q41" s="229"/>
      <c r="R41" s="229"/>
      <c r="S41" s="229"/>
      <c r="T41" s="229"/>
      <c r="U41" s="229"/>
      <c r="V41" s="229"/>
      <c r="W41" s="229"/>
      <c r="X41" s="230"/>
    </row>
    <row r="42" spans="2:24" ht="15.75" thickBot="1" x14ac:dyDescent="0.3">
      <c r="B42" s="109" t="s">
        <v>105</v>
      </c>
      <c r="H42" s="161"/>
      <c r="I42" s="162"/>
      <c r="J42" s="162"/>
      <c r="K42" s="162"/>
      <c r="L42" s="162"/>
      <c r="M42" s="163" t="s">
        <v>106</v>
      </c>
      <c r="N42" s="110">
        <f>N41-X12</f>
        <v>0</v>
      </c>
      <c r="O42" s="231"/>
      <c r="P42" s="232"/>
      <c r="Q42" s="232"/>
      <c r="R42" s="232"/>
      <c r="S42" s="232"/>
      <c r="T42" s="232"/>
      <c r="U42" s="232"/>
      <c r="V42" s="232"/>
      <c r="W42" s="232"/>
      <c r="X42" s="233"/>
    </row>
  </sheetData>
  <mergeCells count="32">
    <mergeCell ref="D38:F38"/>
    <mergeCell ref="D39:F39"/>
    <mergeCell ref="D40:F40"/>
    <mergeCell ref="O39:X39"/>
    <mergeCell ref="D35:F35"/>
    <mergeCell ref="D36:F36"/>
    <mergeCell ref="D37:F37"/>
    <mergeCell ref="P36:X36"/>
    <mergeCell ref="O40:X42"/>
    <mergeCell ref="I41:L41"/>
    <mergeCell ref="P37:X38"/>
    <mergeCell ref="B32:F33"/>
    <mergeCell ref="H32:N32"/>
    <mergeCell ref="D34:F34"/>
    <mergeCell ref="P31:X31"/>
    <mergeCell ref="R32:X32"/>
    <mergeCell ref="P32:Q32"/>
    <mergeCell ref="P33:X33"/>
    <mergeCell ref="Q34:X35"/>
    <mergeCell ref="O35:P35"/>
    <mergeCell ref="F11:O11"/>
    <mergeCell ref="K2:R2"/>
    <mergeCell ref="I14:K14"/>
    <mergeCell ref="F12:P12"/>
    <mergeCell ref="B6:C6"/>
    <mergeCell ref="L13:X13"/>
    <mergeCell ref="B14:H14"/>
    <mergeCell ref="I3:J6"/>
    <mergeCell ref="D1:I2"/>
    <mergeCell ref="F8:J8"/>
    <mergeCell ref="D4:F4"/>
    <mergeCell ref="D5:F5"/>
  </mergeCells>
  <phoneticPr fontId="12" type="noConversion"/>
  <dataValidations count="1">
    <dataValidation type="list" allowBlank="1" showInputMessage="1" showErrorMessage="1" sqref="B16:B30" xr:uid="{F15AC928-CC7A-4E74-B9C1-4B01E9C723CE}">
      <formula1>$B$8:$B$12</formula1>
    </dataValidation>
  </dataValidations>
  <hyperlinks>
    <hyperlink ref="D7" r:id="rId1" display="International Rates (State Dept)" xr:uid="{21DD02F2-915F-4D90-9C34-CF297AEA1277}"/>
    <hyperlink ref="C7" r:id="rId2" xr:uid="{EAD12657-15CC-462B-8F73-3AA76AC31235}"/>
    <hyperlink ref="O8" r:id="rId3" display="accounts_payable@csub.edu *" xr:uid="{F355B758-BAB7-4151-A295-382A0F8AAFD7}"/>
  </hyperlinks>
  <printOptions horizontalCentered="1"/>
  <pageMargins left="0" right="0" top="0" bottom="0" header="0.05" footer="0.05"/>
  <pageSetup scale="56" orientation="landscape" r:id="rId4"/>
  <headerFooter>
    <oddFooter xml:space="preserve">&amp;R&amp;9 5/30/2024 version
</oddFooter>
  </headerFooter>
  <drawing r:id="rId5"/>
  <tableParts count="2">
    <tablePart r:id="rId6"/>
    <tablePart r:id="rId7"/>
  </tableParts>
  <extLst>
    <ext xmlns:x14="http://schemas.microsoft.com/office/spreadsheetml/2009/9/main" uri="{CCE6A557-97BC-4b89-ADB6-D9C93CAAB3DF}">
      <x14:dataValidations xmlns:xm="http://schemas.microsoft.com/office/excel/2006/main" count="5">
        <x14:dataValidation type="list" allowBlank="1" showInputMessage="1" showErrorMessage="1" xr:uid="{0ACE33F9-43E9-4BFC-9DCA-CDC786D70A66}">
          <x14:formula1>
            <xm:f>Data!$P$4:$P$9</xm:f>
          </x14:formula1>
          <xm:sqref>C8:C12</xm:sqref>
        </x14:dataValidation>
        <x14:dataValidation type="list" allowBlank="1" showInputMessage="1" showErrorMessage="1" xr:uid="{E1AC477D-20B2-4D8E-B050-A73DD931046F}">
          <x14:formula1>
            <xm:f>Data!$P$13:$P$18</xm:f>
          </x14:formula1>
          <xm:sqref>H4</xm:sqref>
        </x14:dataValidation>
        <x14:dataValidation type="list" allowBlank="1" showInputMessage="1" showErrorMessage="1" xr:uid="{6B3CF0A8-3164-4D21-BDD0-D14B26DFD137}">
          <x14:formula1>
            <xm:f>Data!$P$21:$P$24</xm:f>
          </x14:formula1>
          <xm:sqref>B35:B40</xm:sqref>
        </x14:dataValidation>
        <x14:dataValidation type="list" allowBlank="1" showInputMessage="1" showErrorMessage="1" xr:uid="{3440FAF6-ACF9-4BC0-9B2E-EAF66C3F5046}">
          <x14:formula1>
            <xm:f>Data!$P$29:$P$31</xm:f>
          </x14:formula1>
          <xm:sqref>R32</xm:sqref>
        </x14:dataValidation>
        <x14:dataValidation type="list" allowBlank="1" showInputMessage="1" showErrorMessage="1" xr:uid="{E0108D65-8053-483B-9BF2-E01394D20001}">
          <x14:formula1>
            <xm:f>Data!$AC$4:$AC$6</xm:f>
          </x14:formula1>
          <xm:sqref>C16:C30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7B471-C434-4852-A27B-EE90C5CB9005}">
  <sheetPr>
    <tabColor theme="9" tint="0.59999389629810485"/>
    <pageSetUpPr fitToPage="1"/>
  </sheetPr>
  <dimension ref="A2:G39"/>
  <sheetViews>
    <sheetView showGridLines="0" topLeftCell="A19" workbookViewId="0">
      <selection activeCell="B5" sqref="B5"/>
    </sheetView>
  </sheetViews>
  <sheetFormatPr defaultRowHeight="15" x14ac:dyDescent="0.25"/>
  <cols>
    <col min="1" max="1" width="4" customWidth="1"/>
    <col min="2" max="2" width="127.42578125" customWidth="1"/>
  </cols>
  <sheetData>
    <row r="2" spans="1:2" ht="27" customHeight="1" x14ac:dyDescent="0.25"/>
    <row r="3" spans="1:2" ht="18.75" x14ac:dyDescent="0.3">
      <c r="B3" s="2" t="s">
        <v>50</v>
      </c>
    </row>
    <row r="4" spans="1:2" ht="30" x14ac:dyDescent="0.25">
      <c r="A4" s="57">
        <v>1</v>
      </c>
      <c r="B4" s="123" t="s">
        <v>152</v>
      </c>
    </row>
    <row r="5" spans="1:2" x14ac:dyDescent="0.25">
      <c r="A5" s="57">
        <f>A4+1</f>
        <v>2</v>
      </c>
      <c r="B5" s="123" t="s">
        <v>43</v>
      </c>
    </row>
    <row r="6" spans="1:2" x14ac:dyDescent="0.25">
      <c r="A6" s="57">
        <f t="shared" ref="A6:A30" si="0">A5+1</f>
        <v>3</v>
      </c>
      <c r="B6" s="123" t="s">
        <v>117</v>
      </c>
    </row>
    <row r="7" spans="1:2" x14ac:dyDescent="0.25">
      <c r="A7" s="57">
        <f t="shared" si="0"/>
        <v>4</v>
      </c>
      <c r="B7" s="123" t="s">
        <v>44</v>
      </c>
    </row>
    <row r="8" spans="1:2" ht="30" x14ac:dyDescent="0.25">
      <c r="A8" s="57">
        <f t="shared" si="0"/>
        <v>5</v>
      </c>
      <c r="B8" s="124" t="s">
        <v>118</v>
      </c>
    </row>
    <row r="9" spans="1:2" ht="30" x14ac:dyDescent="0.25">
      <c r="A9" s="57">
        <f t="shared" si="0"/>
        <v>6</v>
      </c>
      <c r="B9" s="125" t="s">
        <v>120</v>
      </c>
    </row>
    <row r="10" spans="1:2" ht="30" x14ac:dyDescent="0.25">
      <c r="A10" s="57">
        <f t="shared" si="0"/>
        <v>7</v>
      </c>
      <c r="B10" s="126" t="s">
        <v>119</v>
      </c>
    </row>
    <row r="11" spans="1:2" ht="30" x14ac:dyDescent="0.25">
      <c r="A11" s="57">
        <f t="shared" si="0"/>
        <v>8</v>
      </c>
      <c r="B11" s="127" t="s">
        <v>121</v>
      </c>
    </row>
    <row r="12" spans="1:2" ht="30" x14ac:dyDescent="0.25">
      <c r="A12" s="57">
        <f t="shared" si="0"/>
        <v>9</v>
      </c>
      <c r="B12" s="127" t="s">
        <v>45</v>
      </c>
    </row>
    <row r="13" spans="1:2" x14ac:dyDescent="0.25">
      <c r="A13" s="57">
        <f t="shared" si="0"/>
        <v>10</v>
      </c>
      <c r="B13" s="127" t="s">
        <v>122</v>
      </c>
    </row>
    <row r="14" spans="1:2" x14ac:dyDescent="0.25">
      <c r="A14" s="57">
        <f t="shared" si="0"/>
        <v>11</v>
      </c>
      <c r="B14" s="128" t="s">
        <v>46</v>
      </c>
    </row>
    <row r="15" spans="1:2" ht="30" x14ac:dyDescent="0.25">
      <c r="A15" s="57">
        <f t="shared" si="0"/>
        <v>12</v>
      </c>
      <c r="B15" s="127" t="s">
        <v>123</v>
      </c>
    </row>
    <row r="16" spans="1:2" x14ac:dyDescent="0.25">
      <c r="A16" s="57">
        <f t="shared" si="0"/>
        <v>13</v>
      </c>
      <c r="B16" s="127" t="s">
        <v>47</v>
      </c>
    </row>
    <row r="17" spans="1:7" x14ac:dyDescent="0.25">
      <c r="A17" s="57">
        <f t="shared" si="0"/>
        <v>14</v>
      </c>
      <c r="B17" s="127" t="s">
        <v>124</v>
      </c>
    </row>
    <row r="18" spans="1:7" x14ac:dyDescent="0.25">
      <c r="A18" s="57">
        <f t="shared" si="0"/>
        <v>15</v>
      </c>
      <c r="B18" s="127" t="s">
        <v>125</v>
      </c>
    </row>
    <row r="19" spans="1:7" x14ac:dyDescent="0.25">
      <c r="A19" s="57">
        <f t="shared" si="0"/>
        <v>16</v>
      </c>
      <c r="B19" s="127" t="s">
        <v>126</v>
      </c>
      <c r="G19" s="122" t="s">
        <v>62</v>
      </c>
    </row>
    <row r="20" spans="1:7" x14ac:dyDescent="0.25">
      <c r="A20" s="57">
        <f t="shared" si="0"/>
        <v>17</v>
      </c>
      <c r="B20" s="127" t="s">
        <v>127</v>
      </c>
    </row>
    <row r="21" spans="1:7" x14ac:dyDescent="0.25">
      <c r="A21" s="57">
        <f t="shared" si="0"/>
        <v>18</v>
      </c>
      <c r="B21" s="127" t="s">
        <v>148</v>
      </c>
    </row>
    <row r="22" spans="1:7" ht="30" x14ac:dyDescent="0.25">
      <c r="A22" s="57">
        <f t="shared" si="0"/>
        <v>19</v>
      </c>
      <c r="B22" s="127" t="s">
        <v>128</v>
      </c>
    </row>
    <row r="23" spans="1:7" x14ac:dyDescent="0.25">
      <c r="A23" s="57">
        <f t="shared" si="0"/>
        <v>20</v>
      </c>
      <c r="B23" s="127" t="s">
        <v>129</v>
      </c>
    </row>
    <row r="24" spans="1:7" x14ac:dyDescent="0.25">
      <c r="A24" s="57">
        <f t="shared" si="0"/>
        <v>21</v>
      </c>
      <c r="B24" s="127" t="s">
        <v>130</v>
      </c>
    </row>
    <row r="25" spans="1:7" ht="15.75" customHeight="1" x14ac:dyDescent="0.25">
      <c r="A25" s="57">
        <f t="shared" si="0"/>
        <v>22</v>
      </c>
      <c r="B25" s="127" t="s">
        <v>131</v>
      </c>
    </row>
    <row r="26" spans="1:7" ht="30" x14ac:dyDescent="0.25">
      <c r="A26" s="57">
        <f t="shared" si="0"/>
        <v>23</v>
      </c>
      <c r="B26" s="127" t="s">
        <v>132</v>
      </c>
    </row>
    <row r="27" spans="1:7" x14ac:dyDescent="0.25">
      <c r="A27" s="57">
        <f t="shared" si="0"/>
        <v>24</v>
      </c>
      <c r="B27" s="127" t="s">
        <v>149</v>
      </c>
    </row>
    <row r="28" spans="1:7" ht="30" x14ac:dyDescent="0.25">
      <c r="A28" s="57">
        <f t="shared" si="0"/>
        <v>25</v>
      </c>
      <c r="B28" s="127" t="s">
        <v>133</v>
      </c>
    </row>
    <row r="29" spans="1:7" ht="30" x14ac:dyDescent="0.25">
      <c r="A29" s="57">
        <f t="shared" si="0"/>
        <v>26</v>
      </c>
      <c r="B29" s="127" t="s">
        <v>48</v>
      </c>
    </row>
    <row r="30" spans="1:7" x14ac:dyDescent="0.25">
      <c r="A30" s="242">
        <f t="shared" si="0"/>
        <v>27</v>
      </c>
      <c r="B30" s="129" t="s">
        <v>134</v>
      </c>
    </row>
    <row r="31" spans="1:7" x14ac:dyDescent="0.25">
      <c r="A31" s="243"/>
      <c r="B31" s="130" t="s">
        <v>135</v>
      </c>
    </row>
    <row r="32" spans="1:7" ht="30" x14ac:dyDescent="0.25">
      <c r="A32" s="243"/>
      <c r="B32" s="130" t="s">
        <v>136</v>
      </c>
    </row>
    <row r="33" spans="1:2" x14ac:dyDescent="0.25">
      <c r="A33" s="243"/>
      <c r="B33" s="130" t="s">
        <v>137</v>
      </c>
    </row>
    <row r="34" spans="1:2" x14ac:dyDescent="0.25">
      <c r="A34" s="243"/>
      <c r="B34" s="130" t="s">
        <v>138</v>
      </c>
    </row>
    <row r="35" spans="1:2" x14ac:dyDescent="0.25">
      <c r="A35" s="243"/>
      <c r="B35" s="130" t="s">
        <v>139</v>
      </c>
    </row>
    <row r="36" spans="1:2" x14ac:dyDescent="0.25">
      <c r="A36" s="243"/>
      <c r="B36" s="130" t="s">
        <v>140</v>
      </c>
    </row>
    <row r="37" spans="1:2" x14ac:dyDescent="0.25">
      <c r="A37" s="244"/>
      <c r="B37" s="131" t="s">
        <v>141</v>
      </c>
    </row>
    <row r="39" spans="1:2" ht="30" x14ac:dyDescent="0.25">
      <c r="B39" s="48" t="s">
        <v>142</v>
      </c>
    </row>
  </sheetData>
  <mergeCells count="1">
    <mergeCell ref="A30:A37"/>
  </mergeCells>
  <hyperlinks>
    <hyperlink ref="B39" r:id="rId1" display="For conversion rates, refer to OANDA Currency. Converter." xr:uid="{48CC3DB0-73F1-46A6-A897-106603D22C5B}"/>
    <hyperlink ref="B8" r:id="rId2" display="Search the GSA site for the domestic Meals &amp; Incidental Expenses (M&amp;IE) rate. Select the rate from the drop down menu. For non domestic locations, select &quot;international&quot;." xr:uid="{CD5D882E-A431-4365-970A-E80674AB183F}"/>
    <hyperlink ref="B9" r:id="rId3" display="For Alaska, Hawaii &amp; US Territories, select &quot;International&quot; and reference OCONUS for the rate to enter in column 3 of the location table." xr:uid="{E69C8169-DE80-40FB-BDDA-C33782A72979}"/>
    <hyperlink ref="B10" r:id="rId4" display="5  Search the Dept of State site for the international M&amp;IE per diem rates. Enter the resulting value in column 3 of the Location table." xr:uid="{C4AAF286-4DFD-45EC-A13D-966A3772FA79}"/>
  </hyperlinks>
  <printOptions horizontalCentered="1"/>
  <pageMargins left="0.15" right="0.15" top="0.2" bottom="0.2" header="0" footer="0"/>
  <pageSetup scale="79" orientation="portrait"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724F2-02EC-4BC7-8F62-4CD61A0E8837}">
  <dimension ref="A2:C141"/>
  <sheetViews>
    <sheetView workbookViewId="0">
      <selection activeCell="A3" sqref="A3"/>
    </sheetView>
  </sheetViews>
  <sheetFormatPr defaultRowHeight="15" x14ac:dyDescent="0.25"/>
  <sheetData>
    <row r="2" spans="1:2" x14ac:dyDescent="0.25">
      <c r="A2" s="1" t="s">
        <v>161</v>
      </c>
    </row>
    <row r="4" spans="1:2" x14ac:dyDescent="0.25">
      <c r="B4" s="28"/>
    </row>
    <row r="5" spans="1:2" x14ac:dyDescent="0.25">
      <c r="B5" s="28"/>
    </row>
    <row r="8" spans="1:2" x14ac:dyDescent="0.25">
      <c r="B8" s="245" t="s">
        <v>162</v>
      </c>
    </row>
    <row r="13" spans="1:2" x14ac:dyDescent="0.25">
      <c r="B13" s="246" t="s">
        <v>163</v>
      </c>
    </row>
    <row r="16" spans="1:2" x14ac:dyDescent="0.25">
      <c r="A16" s="1" t="s">
        <v>164</v>
      </c>
    </row>
    <row r="17" spans="2:3" x14ac:dyDescent="0.25">
      <c r="B17">
        <v>1</v>
      </c>
      <c r="C17" t="s">
        <v>165</v>
      </c>
    </row>
    <row r="27" spans="2:3" x14ac:dyDescent="0.25">
      <c r="B27">
        <v>2</v>
      </c>
      <c r="C27" t="s">
        <v>166</v>
      </c>
    </row>
    <row r="71" spans="1:3" x14ac:dyDescent="0.25">
      <c r="B71">
        <v>3</v>
      </c>
      <c r="C71" t="s">
        <v>167</v>
      </c>
    </row>
    <row r="74" spans="1:3" x14ac:dyDescent="0.25">
      <c r="A74" s="1" t="s">
        <v>168</v>
      </c>
    </row>
    <row r="76" spans="1:3" x14ac:dyDescent="0.25">
      <c r="B76" s="247" t="s">
        <v>169</v>
      </c>
    </row>
    <row r="108" spans="2:2" x14ac:dyDescent="0.25">
      <c r="B108" s="248" t="s">
        <v>170</v>
      </c>
    </row>
    <row r="141" spans="2:2" x14ac:dyDescent="0.25">
      <c r="B141" s="248" t="s">
        <v>171</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C5F4D-3071-42F1-B03A-EF36C533C05C}">
  <dimension ref="A1:C14"/>
  <sheetViews>
    <sheetView showGridLines="0" showRowColHeaders="0" workbookViewId="0">
      <selection activeCell="C7" sqref="C7"/>
    </sheetView>
  </sheetViews>
  <sheetFormatPr defaultRowHeight="15" x14ac:dyDescent="0.25"/>
  <cols>
    <col min="1" max="1" width="9.140625" customWidth="1"/>
    <col min="2" max="2" width="49.85546875" customWidth="1"/>
    <col min="3" max="3" width="10.42578125" bestFit="1" customWidth="1"/>
  </cols>
  <sheetData>
    <row r="1" spans="1:3" x14ac:dyDescent="0.25">
      <c r="A1" s="61" t="s">
        <v>51</v>
      </c>
      <c r="B1" s="62" t="s">
        <v>54</v>
      </c>
      <c r="C1" s="56" t="s">
        <v>55</v>
      </c>
    </row>
    <row r="2" spans="1:3" x14ac:dyDescent="0.25">
      <c r="A2" s="58">
        <v>1</v>
      </c>
      <c r="B2" s="57" t="s">
        <v>52</v>
      </c>
      <c r="C2" s="60">
        <v>45236</v>
      </c>
    </row>
    <row r="3" spans="1:3" x14ac:dyDescent="0.25">
      <c r="A3" s="58">
        <v>2</v>
      </c>
      <c r="B3" s="57" t="s">
        <v>53</v>
      </c>
      <c r="C3" s="60">
        <v>45243</v>
      </c>
    </row>
    <row r="4" spans="1:3" x14ac:dyDescent="0.25">
      <c r="A4" s="58">
        <v>3</v>
      </c>
      <c r="B4" s="57" t="s">
        <v>56</v>
      </c>
      <c r="C4" s="60">
        <v>45271</v>
      </c>
    </row>
    <row r="5" spans="1:3" x14ac:dyDescent="0.25">
      <c r="A5" s="58">
        <v>4</v>
      </c>
      <c r="B5" s="57" t="s">
        <v>57</v>
      </c>
      <c r="C5" s="60">
        <v>45280</v>
      </c>
    </row>
    <row r="6" spans="1:3" x14ac:dyDescent="0.25">
      <c r="A6" s="58">
        <v>5</v>
      </c>
      <c r="B6" s="57" t="s">
        <v>158</v>
      </c>
      <c r="C6" s="60">
        <v>45573</v>
      </c>
    </row>
    <row r="7" spans="1:3" x14ac:dyDescent="0.25">
      <c r="A7" s="58">
        <v>6</v>
      </c>
      <c r="B7" s="57" t="s">
        <v>159</v>
      </c>
      <c r="C7" s="60">
        <v>45664</v>
      </c>
    </row>
    <row r="8" spans="1:3" x14ac:dyDescent="0.25">
      <c r="A8" s="58"/>
      <c r="B8" s="57"/>
      <c r="C8" s="59"/>
    </row>
    <row r="9" spans="1:3" x14ac:dyDescent="0.25">
      <c r="A9" s="58"/>
      <c r="B9" s="57"/>
      <c r="C9" s="59"/>
    </row>
    <row r="10" spans="1:3" x14ac:dyDescent="0.25">
      <c r="A10" s="58"/>
      <c r="B10" s="57"/>
      <c r="C10" s="59"/>
    </row>
    <row r="11" spans="1:3" x14ac:dyDescent="0.25">
      <c r="A11" s="58"/>
      <c r="B11" s="57"/>
      <c r="C11" s="59"/>
    </row>
    <row r="12" spans="1:3" x14ac:dyDescent="0.25">
      <c r="A12" s="58"/>
      <c r="B12" s="57"/>
      <c r="C12" s="59"/>
    </row>
    <row r="13" spans="1:3" x14ac:dyDescent="0.25">
      <c r="A13" s="58"/>
      <c r="B13" s="57"/>
      <c r="C13" s="59"/>
    </row>
    <row r="14" spans="1:3" x14ac:dyDescent="0.25">
      <c r="A14" s="55"/>
      <c r="B14" s="63"/>
      <c r="C14" s="54"/>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9BCBB-851D-4F92-B8E4-999C867B664C}">
  <dimension ref="A1:AC269"/>
  <sheetViews>
    <sheetView showGridLines="0" topLeftCell="D1" workbookViewId="0">
      <selection activeCell="Z10" sqref="Z10"/>
    </sheetView>
  </sheetViews>
  <sheetFormatPr defaultRowHeight="15" x14ac:dyDescent="0.25"/>
  <cols>
    <col min="1" max="1" width="11.7109375" hidden="1" customWidth="1"/>
    <col min="2" max="3" width="0" hidden="1" customWidth="1"/>
    <col min="4" max="4" width="13.5703125" style="25" customWidth="1"/>
    <col min="5" max="7" width="13.28515625" customWidth="1"/>
    <col min="8" max="8" width="13.85546875" customWidth="1"/>
    <col min="10" max="14" width="14.42578125" hidden="1" customWidth="1"/>
    <col min="24" max="24" width="15.85546875" customWidth="1"/>
    <col min="25" max="25" width="10.28515625" customWidth="1"/>
    <col min="26" max="26" width="10.42578125" bestFit="1" customWidth="1"/>
    <col min="27" max="27" width="10.140625" customWidth="1"/>
    <col min="28" max="28" width="12" customWidth="1"/>
    <col min="29" max="29" width="21.85546875" bestFit="1" customWidth="1"/>
  </cols>
  <sheetData>
    <row r="1" spans="1:29" ht="15.75" x14ac:dyDescent="0.25">
      <c r="D1" s="26" t="s">
        <v>23</v>
      </c>
      <c r="P1" s="1" t="s">
        <v>157</v>
      </c>
      <c r="X1" t="s">
        <v>26</v>
      </c>
    </row>
    <row r="3" spans="1:29" x14ac:dyDescent="0.25">
      <c r="A3" s="3" t="s">
        <v>14</v>
      </c>
      <c r="D3" s="23" t="s">
        <v>11</v>
      </c>
      <c r="E3" s="9" t="s">
        <v>0</v>
      </c>
      <c r="F3" s="9" t="s">
        <v>1</v>
      </c>
      <c r="G3" s="9" t="s">
        <v>2</v>
      </c>
      <c r="H3" s="10" t="s">
        <v>12</v>
      </c>
      <c r="J3" s="4" t="s">
        <v>11</v>
      </c>
      <c r="K3" s="4" t="s">
        <v>0</v>
      </c>
      <c r="L3" s="4" t="s">
        <v>1</v>
      </c>
      <c r="M3" s="4" t="s">
        <v>2</v>
      </c>
      <c r="N3" s="4" t="s">
        <v>12</v>
      </c>
      <c r="P3" s="3" t="s">
        <v>14</v>
      </c>
      <c r="Q3" s="3" t="s">
        <v>20</v>
      </c>
      <c r="R3" s="3" t="s">
        <v>1</v>
      </c>
      <c r="S3" s="3" t="s">
        <v>2</v>
      </c>
      <c r="T3" s="3" t="s">
        <v>19</v>
      </c>
      <c r="U3" s="3" t="s">
        <v>9</v>
      </c>
      <c r="Y3" t="s">
        <v>27</v>
      </c>
      <c r="Z3" t="s">
        <v>31</v>
      </c>
      <c r="AA3" t="s">
        <v>160</v>
      </c>
      <c r="AC3" t="s">
        <v>16</v>
      </c>
    </row>
    <row r="4" spans="1:29" x14ac:dyDescent="0.25">
      <c r="A4" s="3">
        <v>59</v>
      </c>
      <c r="D4" s="24" t="s">
        <v>13</v>
      </c>
      <c r="E4" s="11">
        <v>0.15</v>
      </c>
      <c r="F4" s="11">
        <v>0.25</v>
      </c>
      <c r="G4" s="11">
        <v>0.4</v>
      </c>
      <c r="H4" s="12">
        <v>0.2</v>
      </c>
      <c r="J4" s="4"/>
      <c r="K4" s="7">
        <v>0.15</v>
      </c>
      <c r="L4" s="7">
        <v>0.25</v>
      </c>
      <c r="M4" s="7">
        <v>0.4</v>
      </c>
      <c r="N4" s="7">
        <v>0.2</v>
      </c>
      <c r="P4" s="3">
        <v>68</v>
      </c>
      <c r="Q4" s="19">
        <v>16</v>
      </c>
      <c r="R4" s="19">
        <v>19</v>
      </c>
      <c r="S4" s="19">
        <v>28</v>
      </c>
      <c r="T4" s="19">
        <v>5</v>
      </c>
      <c r="U4" s="19">
        <v>51</v>
      </c>
      <c r="Y4" t="s">
        <v>28</v>
      </c>
      <c r="AC4" t="s">
        <v>9</v>
      </c>
    </row>
    <row r="5" spans="1:29" x14ac:dyDescent="0.25">
      <c r="A5" s="3">
        <v>64</v>
      </c>
      <c r="D5" s="13">
        <v>1</v>
      </c>
      <c r="E5" s="14">
        <v>0</v>
      </c>
      <c r="F5" s="14">
        <v>0</v>
      </c>
      <c r="G5" s="14">
        <v>0</v>
      </c>
      <c r="H5" s="15">
        <v>1</v>
      </c>
      <c r="J5" s="5">
        <v>1</v>
      </c>
      <c r="K5" s="8">
        <v>0</v>
      </c>
      <c r="L5" s="6">
        <v>0</v>
      </c>
      <c r="M5" s="6">
        <v>0</v>
      </c>
      <c r="N5" s="6">
        <v>1</v>
      </c>
      <c r="P5" s="3">
        <v>74</v>
      </c>
      <c r="Q5" s="20">
        <v>18</v>
      </c>
      <c r="R5" s="20">
        <v>20</v>
      </c>
      <c r="S5" s="20">
        <v>31</v>
      </c>
      <c r="T5" s="20">
        <v>5</v>
      </c>
      <c r="U5" s="20">
        <v>55.5</v>
      </c>
      <c r="Y5" t="s">
        <v>29</v>
      </c>
      <c r="AC5" t="s">
        <v>10</v>
      </c>
    </row>
    <row r="6" spans="1:29" x14ac:dyDescent="0.25">
      <c r="A6" s="3">
        <v>69</v>
      </c>
      <c r="D6" s="13">
        <v>2</v>
      </c>
      <c r="E6" s="14">
        <v>0</v>
      </c>
      <c r="F6" s="14">
        <v>0</v>
      </c>
      <c r="G6" s="14">
        <v>1</v>
      </c>
      <c r="H6" s="15">
        <v>1</v>
      </c>
      <c r="J6" s="5">
        <v>2</v>
      </c>
      <c r="K6" s="8">
        <v>0</v>
      </c>
      <c r="L6" s="6">
        <v>0</v>
      </c>
      <c r="M6" s="6">
        <v>1</v>
      </c>
      <c r="N6" s="6">
        <v>1</v>
      </c>
      <c r="P6" s="3">
        <v>80</v>
      </c>
      <c r="Q6" s="19">
        <v>20</v>
      </c>
      <c r="R6" s="19">
        <v>22</v>
      </c>
      <c r="S6" s="19">
        <v>33</v>
      </c>
      <c r="T6" s="19">
        <v>5</v>
      </c>
      <c r="U6" s="19">
        <v>60</v>
      </c>
      <c r="Y6" t="s">
        <v>30</v>
      </c>
      <c r="Z6" s="168">
        <v>0.67</v>
      </c>
      <c r="AA6" s="168">
        <v>0.7</v>
      </c>
    </row>
    <row r="7" spans="1:29" x14ac:dyDescent="0.25">
      <c r="A7" s="3">
        <v>74</v>
      </c>
      <c r="D7" s="13">
        <v>3</v>
      </c>
      <c r="E7" s="14">
        <v>0</v>
      </c>
      <c r="F7" s="14">
        <v>1</v>
      </c>
      <c r="G7" s="14">
        <v>1</v>
      </c>
      <c r="H7" s="15">
        <v>1</v>
      </c>
      <c r="J7" s="5">
        <v>3</v>
      </c>
      <c r="K7" s="8">
        <v>0</v>
      </c>
      <c r="L7" s="6">
        <v>1</v>
      </c>
      <c r="M7" s="6">
        <v>1</v>
      </c>
      <c r="N7" s="6">
        <v>1</v>
      </c>
      <c r="P7" s="3">
        <v>86</v>
      </c>
      <c r="Q7" s="20">
        <v>22</v>
      </c>
      <c r="R7" s="20">
        <v>23</v>
      </c>
      <c r="S7" s="20">
        <v>36</v>
      </c>
      <c r="T7" s="20">
        <v>5</v>
      </c>
      <c r="U7" s="20">
        <v>64.5</v>
      </c>
    </row>
    <row r="8" spans="1:29" x14ac:dyDescent="0.25">
      <c r="A8" s="3">
        <v>79</v>
      </c>
      <c r="D8" s="13">
        <v>4</v>
      </c>
      <c r="E8" s="14">
        <v>1</v>
      </c>
      <c r="F8" s="14">
        <v>1</v>
      </c>
      <c r="G8" s="14">
        <v>1</v>
      </c>
      <c r="H8" s="15">
        <v>1</v>
      </c>
      <c r="J8" s="5">
        <v>4</v>
      </c>
      <c r="K8" s="8">
        <v>1</v>
      </c>
      <c r="L8" s="6">
        <v>1</v>
      </c>
      <c r="M8" s="6">
        <v>1</v>
      </c>
      <c r="N8" s="6">
        <v>1</v>
      </c>
      <c r="P8" s="3">
        <v>92</v>
      </c>
      <c r="Q8" s="19">
        <v>23</v>
      </c>
      <c r="R8" s="19">
        <v>26</v>
      </c>
      <c r="S8" s="19">
        <v>38</v>
      </c>
      <c r="T8" s="19">
        <v>5</v>
      </c>
      <c r="U8" s="19">
        <v>69</v>
      </c>
    </row>
    <row r="9" spans="1:29" x14ac:dyDescent="0.25">
      <c r="D9" s="13">
        <v>5</v>
      </c>
      <c r="E9" s="14">
        <v>1</v>
      </c>
      <c r="F9" s="14">
        <v>1</v>
      </c>
      <c r="G9" s="14">
        <v>2</v>
      </c>
      <c r="H9" s="15">
        <v>1</v>
      </c>
      <c r="J9" s="5">
        <v>5</v>
      </c>
      <c r="K9" s="8">
        <v>1</v>
      </c>
      <c r="L9" s="6">
        <v>1</v>
      </c>
      <c r="M9" s="6">
        <v>2</v>
      </c>
      <c r="N9" s="6">
        <v>1</v>
      </c>
      <c r="P9" s="3" t="s">
        <v>17</v>
      </c>
      <c r="Q9" s="3"/>
      <c r="R9" s="3"/>
      <c r="S9" s="3"/>
      <c r="T9" s="3"/>
      <c r="U9" s="3"/>
    </row>
    <row r="10" spans="1:29" x14ac:dyDescent="0.25">
      <c r="D10" s="13">
        <v>6</v>
      </c>
      <c r="E10" s="14">
        <v>1</v>
      </c>
      <c r="F10" s="14">
        <v>2</v>
      </c>
      <c r="G10" s="14">
        <v>2</v>
      </c>
      <c r="H10" s="15">
        <v>1</v>
      </c>
      <c r="J10" s="5">
        <v>6</v>
      </c>
      <c r="K10" s="8">
        <v>1</v>
      </c>
      <c r="L10" s="6">
        <v>2</v>
      </c>
      <c r="M10" s="6">
        <v>2</v>
      </c>
      <c r="N10" s="6">
        <v>1</v>
      </c>
    </row>
    <row r="11" spans="1:29" x14ac:dyDescent="0.25">
      <c r="D11" s="13">
        <v>7</v>
      </c>
      <c r="E11" s="14">
        <v>1</v>
      </c>
      <c r="F11" s="14">
        <v>2</v>
      </c>
      <c r="G11" s="14">
        <v>3</v>
      </c>
      <c r="H11" s="15">
        <v>1</v>
      </c>
      <c r="J11" s="5">
        <v>7</v>
      </c>
      <c r="K11" s="8">
        <v>1</v>
      </c>
      <c r="L11" s="6">
        <v>2</v>
      </c>
      <c r="M11" s="6">
        <v>3</v>
      </c>
      <c r="N11" s="6">
        <v>1</v>
      </c>
    </row>
    <row r="12" spans="1:29" x14ac:dyDescent="0.25">
      <c r="D12" s="13">
        <v>8</v>
      </c>
      <c r="E12" s="14">
        <v>1</v>
      </c>
      <c r="F12" s="14">
        <v>2</v>
      </c>
      <c r="G12" s="14">
        <v>3</v>
      </c>
      <c r="H12" s="15">
        <v>2</v>
      </c>
      <c r="J12" s="5">
        <v>8</v>
      </c>
      <c r="K12" s="8">
        <v>1</v>
      </c>
      <c r="L12" s="6">
        <v>2</v>
      </c>
      <c r="M12" s="6">
        <v>3</v>
      </c>
      <c r="N12" s="6">
        <v>2</v>
      </c>
      <c r="P12" t="s">
        <v>63</v>
      </c>
    </row>
    <row r="13" spans="1:29" x14ac:dyDescent="0.25">
      <c r="D13" s="13">
        <v>9</v>
      </c>
      <c r="E13" s="14">
        <v>1</v>
      </c>
      <c r="F13" s="14">
        <v>2</v>
      </c>
      <c r="G13" s="14">
        <v>4</v>
      </c>
      <c r="H13" s="15">
        <v>2</v>
      </c>
      <c r="J13" s="5">
        <v>9</v>
      </c>
      <c r="K13" s="8">
        <v>1</v>
      </c>
      <c r="L13" s="6">
        <v>2</v>
      </c>
      <c r="M13" s="6">
        <v>4</v>
      </c>
      <c r="N13" s="6">
        <v>2</v>
      </c>
      <c r="P13" t="s">
        <v>64</v>
      </c>
    </row>
    <row r="14" spans="1:29" x14ac:dyDescent="0.25">
      <c r="D14" s="13">
        <v>10</v>
      </c>
      <c r="E14" s="14">
        <v>2</v>
      </c>
      <c r="F14" s="14">
        <v>2</v>
      </c>
      <c r="G14" s="14">
        <v>4</v>
      </c>
      <c r="H14" s="15">
        <v>2</v>
      </c>
      <c r="J14" s="5">
        <v>10</v>
      </c>
      <c r="K14" s="8">
        <v>2</v>
      </c>
      <c r="L14" s="6">
        <v>2</v>
      </c>
      <c r="M14" s="6">
        <v>4</v>
      </c>
      <c r="N14" s="6">
        <v>2</v>
      </c>
      <c r="P14" t="s">
        <v>65</v>
      </c>
    </row>
    <row r="15" spans="1:29" x14ac:dyDescent="0.25">
      <c r="D15" s="13">
        <v>11</v>
      </c>
      <c r="E15" s="14">
        <v>2</v>
      </c>
      <c r="F15" s="14">
        <v>3</v>
      </c>
      <c r="G15" s="14">
        <v>4</v>
      </c>
      <c r="H15" s="15">
        <v>2</v>
      </c>
      <c r="J15" s="5">
        <v>11</v>
      </c>
      <c r="K15" s="8">
        <v>2</v>
      </c>
      <c r="L15" s="6">
        <v>3</v>
      </c>
      <c r="M15" s="6">
        <v>4</v>
      </c>
      <c r="N15" s="6">
        <v>2</v>
      </c>
      <c r="P15" t="s">
        <v>66</v>
      </c>
    </row>
    <row r="16" spans="1:29" x14ac:dyDescent="0.25">
      <c r="D16" s="13">
        <v>12</v>
      </c>
      <c r="E16" s="14">
        <v>2</v>
      </c>
      <c r="F16" s="14">
        <v>3</v>
      </c>
      <c r="G16" s="14">
        <v>5</v>
      </c>
      <c r="H16" s="15">
        <v>2</v>
      </c>
      <c r="J16" s="5">
        <v>12</v>
      </c>
      <c r="K16" s="8">
        <v>2</v>
      </c>
      <c r="L16" s="6">
        <v>3</v>
      </c>
      <c r="M16" s="6">
        <v>5</v>
      </c>
      <c r="N16" s="6">
        <v>2</v>
      </c>
      <c r="P16" t="s">
        <v>67</v>
      </c>
    </row>
    <row r="17" spans="4:16" x14ac:dyDescent="0.25">
      <c r="D17" s="13">
        <v>13</v>
      </c>
      <c r="E17" s="14">
        <v>2</v>
      </c>
      <c r="F17" s="14">
        <v>3</v>
      </c>
      <c r="G17" s="14">
        <v>5</v>
      </c>
      <c r="H17" s="15">
        <v>3</v>
      </c>
      <c r="J17" s="5">
        <v>13</v>
      </c>
      <c r="K17" s="8">
        <v>2</v>
      </c>
      <c r="L17" s="6">
        <v>3</v>
      </c>
      <c r="M17" s="6">
        <v>5</v>
      </c>
      <c r="N17" s="6">
        <v>3</v>
      </c>
      <c r="P17" t="s">
        <v>68</v>
      </c>
    </row>
    <row r="18" spans="4:16" x14ac:dyDescent="0.25">
      <c r="D18" s="13">
        <v>14</v>
      </c>
      <c r="E18" s="14">
        <v>2</v>
      </c>
      <c r="F18" s="14">
        <v>4</v>
      </c>
      <c r="G18" s="14">
        <v>5</v>
      </c>
      <c r="H18" s="15">
        <v>3</v>
      </c>
      <c r="J18" s="5">
        <v>14</v>
      </c>
      <c r="K18" s="8">
        <v>2</v>
      </c>
      <c r="L18" s="6">
        <v>4</v>
      </c>
      <c r="M18" s="6">
        <v>5</v>
      </c>
      <c r="N18" s="6">
        <v>3</v>
      </c>
    </row>
    <row r="19" spans="4:16" x14ac:dyDescent="0.25">
      <c r="D19" s="13">
        <v>15</v>
      </c>
      <c r="E19" s="14">
        <v>2</v>
      </c>
      <c r="F19" s="14">
        <v>4</v>
      </c>
      <c r="G19" s="14">
        <v>6</v>
      </c>
      <c r="H19" s="15">
        <v>3</v>
      </c>
      <c r="J19" s="5">
        <v>15</v>
      </c>
      <c r="K19" s="8">
        <v>2</v>
      </c>
      <c r="L19" s="6">
        <v>4</v>
      </c>
      <c r="M19" s="6">
        <v>6</v>
      </c>
      <c r="N19" s="6">
        <v>3</v>
      </c>
    </row>
    <row r="20" spans="4:16" x14ac:dyDescent="0.25">
      <c r="D20" s="13">
        <v>16</v>
      </c>
      <c r="E20" s="14">
        <v>2</v>
      </c>
      <c r="F20" s="14">
        <v>4</v>
      </c>
      <c r="G20" s="14">
        <v>7</v>
      </c>
      <c r="H20" s="15">
        <v>3</v>
      </c>
      <c r="J20" s="5">
        <v>16</v>
      </c>
      <c r="K20" s="8">
        <v>2</v>
      </c>
      <c r="L20" s="6">
        <v>4</v>
      </c>
      <c r="M20" s="6">
        <v>7</v>
      </c>
      <c r="N20" s="6">
        <v>3</v>
      </c>
      <c r="P20" t="s">
        <v>108</v>
      </c>
    </row>
    <row r="21" spans="4:16" x14ac:dyDescent="0.25">
      <c r="D21" s="13">
        <v>17</v>
      </c>
      <c r="E21" s="14">
        <v>3</v>
      </c>
      <c r="F21" s="14">
        <v>4</v>
      </c>
      <c r="G21" s="14">
        <v>7</v>
      </c>
      <c r="H21" s="15">
        <v>3</v>
      </c>
      <c r="J21" s="5">
        <v>17</v>
      </c>
      <c r="K21" s="8">
        <v>3</v>
      </c>
      <c r="L21" s="6">
        <v>4</v>
      </c>
      <c r="M21" s="6">
        <v>7</v>
      </c>
      <c r="N21" s="6">
        <v>3</v>
      </c>
      <c r="P21" t="s">
        <v>109</v>
      </c>
    </row>
    <row r="22" spans="4:16" x14ac:dyDescent="0.25">
      <c r="D22" s="13">
        <v>18</v>
      </c>
      <c r="E22" s="14">
        <v>3</v>
      </c>
      <c r="F22" s="14">
        <v>5</v>
      </c>
      <c r="G22" s="14">
        <v>7</v>
      </c>
      <c r="H22" s="15">
        <v>3</v>
      </c>
      <c r="J22" s="5">
        <v>18</v>
      </c>
      <c r="K22" s="8">
        <v>3</v>
      </c>
      <c r="L22" s="6">
        <v>5</v>
      </c>
      <c r="M22" s="6">
        <v>7</v>
      </c>
      <c r="N22" s="6">
        <v>3</v>
      </c>
      <c r="P22" t="s">
        <v>110</v>
      </c>
    </row>
    <row r="23" spans="4:16" x14ac:dyDescent="0.25">
      <c r="D23" s="13">
        <v>19</v>
      </c>
      <c r="E23" s="14">
        <v>3</v>
      </c>
      <c r="F23" s="14">
        <v>5</v>
      </c>
      <c r="G23" s="14">
        <v>8</v>
      </c>
      <c r="H23" s="15">
        <v>3</v>
      </c>
      <c r="J23" s="5">
        <v>19</v>
      </c>
      <c r="K23" s="8">
        <v>3</v>
      </c>
      <c r="L23" s="6">
        <v>5</v>
      </c>
      <c r="M23" s="6">
        <v>8</v>
      </c>
      <c r="N23" s="6">
        <v>3</v>
      </c>
      <c r="P23" t="s">
        <v>111</v>
      </c>
    </row>
    <row r="24" spans="4:16" x14ac:dyDescent="0.25">
      <c r="D24" s="13">
        <v>20</v>
      </c>
      <c r="E24" s="14">
        <v>3</v>
      </c>
      <c r="F24" s="14">
        <v>5</v>
      </c>
      <c r="G24" s="14">
        <v>8</v>
      </c>
      <c r="H24" s="15">
        <v>4</v>
      </c>
      <c r="J24" s="5">
        <v>20</v>
      </c>
      <c r="K24" s="8">
        <v>3</v>
      </c>
      <c r="L24" s="6">
        <v>5</v>
      </c>
      <c r="M24" s="6">
        <v>8</v>
      </c>
      <c r="N24" s="6">
        <v>4</v>
      </c>
      <c r="P24" t="s">
        <v>112</v>
      </c>
    </row>
    <row r="25" spans="4:16" x14ac:dyDescent="0.25">
      <c r="D25" s="13">
        <v>21</v>
      </c>
      <c r="E25" s="14">
        <v>3</v>
      </c>
      <c r="F25" s="14">
        <v>5</v>
      </c>
      <c r="G25" s="14">
        <v>9</v>
      </c>
      <c r="H25" s="15">
        <v>4</v>
      </c>
      <c r="J25" s="5">
        <v>21</v>
      </c>
      <c r="K25" s="8">
        <v>3</v>
      </c>
      <c r="L25" s="6">
        <v>5</v>
      </c>
      <c r="M25" s="6">
        <v>9</v>
      </c>
      <c r="N25" s="6">
        <v>4</v>
      </c>
    </row>
    <row r="26" spans="4:16" x14ac:dyDescent="0.25">
      <c r="D26" s="13">
        <v>22</v>
      </c>
      <c r="E26" s="14">
        <v>3</v>
      </c>
      <c r="F26" s="14">
        <v>6</v>
      </c>
      <c r="G26" s="14">
        <v>9</v>
      </c>
      <c r="H26" s="15">
        <v>4</v>
      </c>
      <c r="J26" s="5">
        <v>22</v>
      </c>
      <c r="K26" s="8">
        <v>3</v>
      </c>
      <c r="L26" s="6">
        <v>6</v>
      </c>
      <c r="M26" s="6">
        <v>9</v>
      </c>
      <c r="N26" s="6">
        <v>4</v>
      </c>
    </row>
    <row r="27" spans="4:16" x14ac:dyDescent="0.25">
      <c r="D27" s="13">
        <v>23</v>
      </c>
      <c r="E27" s="14">
        <v>3</v>
      </c>
      <c r="F27" s="14">
        <v>6</v>
      </c>
      <c r="G27" s="14">
        <v>9</v>
      </c>
      <c r="H27" s="15">
        <v>5</v>
      </c>
      <c r="J27" s="5">
        <v>23</v>
      </c>
      <c r="K27" s="8">
        <v>3</v>
      </c>
      <c r="L27" s="6">
        <v>6</v>
      </c>
      <c r="M27" s="6">
        <v>9</v>
      </c>
      <c r="N27" s="6">
        <v>5</v>
      </c>
      <c r="P27" s="1" t="s">
        <v>114</v>
      </c>
    </row>
    <row r="28" spans="4:16" x14ac:dyDescent="0.25">
      <c r="D28" s="13">
        <v>24</v>
      </c>
      <c r="E28" s="14">
        <v>4</v>
      </c>
      <c r="F28" s="14">
        <v>6</v>
      </c>
      <c r="G28" s="14">
        <v>9</v>
      </c>
      <c r="H28" s="15">
        <v>5</v>
      </c>
      <c r="J28" s="5">
        <v>24</v>
      </c>
      <c r="K28" s="8">
        <v>4</v>
      </c>
      <c r="L28" s="6">
        <v>6</v>
      </c>
      <c r="M28" s="6">
        <v>9</v>
      </c>
      <c r="N28" s="6">
        <v>5</v>
      </c>
    </row>
    <row r="29" spans="4:16" x14ac:dyDescent="0.25">
      <c r="D29" s="13">
        <v>25</v>
      </c>
      <c r="E29" s="14">
        <v>4</v>
      </c>
      <c r="F29" s="14">
        <v>6</v>
      </c>
      <c r="G29" s="14">
        <v>10</v>
      </c>
      <c r="H29" s="15">
        <v>5</v>
      </c>
      <c r="J29" s="5">
        <v>25</v>
      </c>
      <c r="K29" s="8">
        <v>4</v>
      </c>
      <c r="L29" s="6">
        <v>6</v>
      </c>
      <c r="M29" s="6">
        <v>10</v>
      </c>
      <c r="N29" s="6">
        <v>5</v>
      </c>
      <c r="P29" s="120" t="s">
        <v>92</v>
      </c>
    </row>
    <row r="30" spans="4:16" x14ac:dyDescent="0.25">
      <c r="D30" s="13">
        <v>26</v>
      </c>
      <c r="E30" s="14">
        <v>4</v>
      </c>
      <c r="F30" s="14">
        <v>7</v>
      </c>
      <c r="G30" s="14">
        <v>10</v>
      </c>
      <c r="H30" s="15">
        <v>5</v>
      </c>
      <c r="J30" s="5">
        <v>26</v>
      </c>
      <c r="K30" s="8">
        <v>4</v>
      </c>
      <c r="L30" s="6">
        <v>7</v>
      </c>
      <c r="M30" s="6">
        <v>10</v>
      </c>
      <c r="N30" s="6">
        <v>5</v>
      </c>
      <c r="P30" t="s">
        <v>115</v>
      </c>
    </row>
    <row r="31" spans="4:16" x14ac:dyDescent="0.25">
      <c r="D31" s="13">
        <v>27</v>
      </c>
      <c r="E31" s="14">
        <v>4</v>
      </c>
      <c r="F31" s="14">
        <v>7</v>
      </c>
      <c r="G31" s="14">
        <v>11</v>
      </c>
      <c r="H31" s="15">
        <v>5</v>
      </c>
      <c r="J31" s="5">
        <v>27</v>
      </c>
      <c r="K31" s="8">
        <v>4</v>
      </c>
      <c r="L31" s="6">
        <v>7</v>
      </c>
      <c r="M31" s="6">
        <v>11</v>
      </c>
      <c r="N31" s="6">
        <v>5</v>
      </c>
      <c r="P31" t="s">
        <v>116</v>
      </c>
    </row>
    <row r="32" spans="4:16" x14ac:dyDescent="0.25">
      <c r="D32" s="13">
        <v>28</v>
      </c>
      <c r="E32" s="14">
        <v>4</v>
      </c>
      <c r="F32" s="14">
        <v>7</v>
      </c>
      <c r="G32" s="14">
        <v>11</v>
      </c>
      <c r="H32" s="15">
        <v>6</v>
      </c>
      <c r="J32" s="5">
        <v>28</v>
      </c>
      <c r="K32" s="8">
        <v>4</v>
      </c>
      <c r="L32" s="6">
        <v>7</v>
      </c>
      <c r="M32" s="6">
        <v>11</v>
      </c>
      <c r="N32" s="6">
        <v>6</v>
      </c>
    </row>
    <row r="33" spans="4:14" x14ac:dyDescent="0.25">
      <c r="D33" s="13">
        <v>29</v>
      </c>
      <c r="E33" s="14">
        <v>4</v>
      </c>
      <c r="F33" s="14">
        <v>7</v>
      </c>
      <c r="G33" s="14">
        <v>12</v>
      </c>
      <c r="H33" s="15">
        <v>6</v>
      </c>
      <c r="J33" s="5">
        <v>29</v>
      </c>
      <c r="K33" s="8">
        <v>4</v>
      </c>
      <c r="L33" s="6">
        <v>7</v>
      </c>
      <c r="M33" s="6">
        <v>12</v>
      </c>
      <c r="N33" s="6">
        <v>6</v>
      </c>
    </row>
    <row r="34" spans="4:14" x14ac:dyDescent="0.25">
      <c r="D34" s="13">
        <v>30</v>
      </c>
      <c r="E34" s="14">
        <v>5</v>
      </c>
      <c r="F34" s="14">
        <v>7</v>
      </c>
      <c r="G34" s="14">
        <v>12</v>
      </c>
      <c r="H34" s="15">
        <v>6</v>
      </c>
      <c r="J34" s="5">
        <v>30</v>
      </c>
      <c r="K34" s="8">
        <v>5</v>
      </c>
      <c r="L34" s="6">
        <v>7</v>
      </c>
      <c r="M34" s="6">
        <v>12</v>
      </c>
      <c r="N34" s="6">
        <v>6</v>
      </c>
    </row>
    <row r="35" spans="4:14" x14ac:dyDescent="0.25">
      <c r="D35" s="13">
        <v>31</v>
      </c>
      <c r="E35" s="14">
        <v>5</v>
      </c>
      <c r="F35" s="14">
        <v>8</v>
      </c>
      <c r="G35" s="14">
        <v>12</v>
      </c>
      <c r="H35" s="15">
        <v>6</v>
      </c>
      <c r="J35" s="5">
        <v>31</v>
      </c>
      <c r="K35" s="8">
        <v>5</v>
      </c>
      <c r="L35" s="6">
        <v>8</v>
      </c>
      <c r="M35" s="6">
        <v>12</v>
      </c>
      <c r="N35" s="6">
        <v>6</v>
      </c>
    </row>
    <row r="36" spans="4:14" x14ac:dyDescent="0.25">
      <c r="D36" s="13">
        <v>32</v>
      </c>
      <c r="E36" s="14">
        <v>5</v>
      </c>
      <c r="F36" s="14">
        <v>8</v>
      </c>
      <c r="G36" s="14">
        <v>13</v>
      </c>
      <c r="H36" s="15">
        <v>6</v>
      </c>
      <c r="J36" s="5">
        <v>32</v>
      </c>
      <c r="K36" s="8">
        <v>5</v>
      </c>
      <c r="L36" s="6">
        <v>8</v>
      </c>
      <c r="M36" s="6">
        <v>13</v>
      </c>
      <c r="N36" s="6">
        <v>6</v>
      </c>
    </row>
    <row r="37" spans="4:14" x14ac:dyDescent="0.25">
      <c r="D37" s="13">
        <v>33</v>
      </c>
      <c r="E37" s="14">
        <v>5</v>
      </c>
      <c r="F37" s="14">
        <v>8</v>
      </c>
      <c r="G37" s="14">
        <v>13</v>
      </c>
      <c r="H37" s="15">
        <v>7</v>
      </c>
      <c r="J37" s="5">
        <v>33</v>
      </c>
      <c r="K37" s="8">
        <v>5</v>
      </c>
      <c r="L37" s="6">
        <v>8</v>
      </c>
      <c r="M37" s="6">
        <v>13</v>
      </c>
      <c r="N37" s="6">
        <v>7</v>
      </c>
    </row>
    <row r="38" spans="4:14" x14ac:dyDescent="0.25">
      <c r="D38" s="13">
        <v>34</v>
      </c>
      <c r="E38" s="14">
        <v>5</v>
      </c>
      <c r="F38" s="14">
        <v>9</v>
      </c>
      <c r="G38" s="14">
        <v>13</v>
      </c>
      <c r="H38" s="15">
        <v>7</v>
      </c>
      <c r="J38" s="5">
        <v>34</v>
      </c>
      <c r="K38" s="8">
        <v>5</v>
      </c>
      <c r="L38" s="6">
        <v>9</v>
      </c>
      <c r="M38" s="6">
        <v>13</v>
      </c>
      <c r="N38" s="6">
        <v>7</v>
      </c>
    </row>
    <row r="39" spans="4:14" x14ac:dyDescent="0.25">
      <c r="D39" s="13">
        <v>35</v>
      </c>
      <c r="E39" s="14">
        <v>5</v>
      </c>
      <c r="F39" s="14">
        <v>9</v>
      </c>
      <c r="G39" s="14">
        <v>14</v>
      </c>
      <c r="H39" s="15">
        <v>7</v>
      </c>
      <c r="J39" s="5">
        <v>35</v>
      </c>
      <c r="K39" s="8">
        <v>5</v>
      </c>
      <c r="L39" s="6">
        <v>9</v>
      </c>
      <c r="M39" s="6">
        <v>14</v>
      </c>
      <c r="N39" s="6">
        <v>7</v>
      </c>
    </row>
    <row r="40" spans="4:14" x14ac:dyDescent="0.25">
      <c r="D40" s="13">
        <v>36</v>
      </c>
      <c r="E40" s="14">
        <v>5</v>
      </c>
      <c r="F40" s="14">
        <v>9</v>
      </c>
      <c r="G40" s="14">
        <v>15</v>
      </c>
      <c r="H40" s="15">
        <v>7</v>
      </c>
      <c r="J40" s="5">
        <v>36</v>
      </c>
      <c r="K40" s="8">
        <v>5</v>
      </c>
      <c r="L40" s="6">
        <v>9</v>
      </c>
      <c r="M40" s="6">
        <v>15</v>
      </c>
      <c r="N40" s="6">
        <v>7</v>
      </c>
    </row>
    <row r="41" spans="4:14" x14ac:dyDescent="0.25">
      <c r="D41" s="13">
        <v>37</v>
      </c>
      <c r="E41" s="14">
        <v>6</v>
      </c>
      <c r="F41" s="14">
        <v>9</v>
      </c>
      <c r="G41" s="14">
        <v>15</v>
      </c>
      <c r="H41" s="15">
        <v>7</v>
      </c>
      <c r="J41" s="5">
        <v>37</v>
      </c>
      <c r="K41" s="8">
        <v>6</v>
      </c>
      <c r="L41" s="6">
        <v>9</v>
      </c>
      <c r="M41" s="6">
        <v>15</v>
      </c>
      <c r="N41" s="6">
        <v>7</v>
      </c>
    </row>
    <row r="42" spans="4:14" x14ac:dyDescent="0.25">
      <c r="D42" s="13">
        <v>38</v>
      </c>
      <c r="E42" s="14">
        <v>6</v>
      </c>
      <c r="F42" s="14">
        <v>10</v>
      </c>
      <c r="G42" s="14">
        <v>15</v>
      </c>
      <c r="H42" s="15">
        <v>7</v>
      </c>
      <c r="J42" s="5">
        <v>38</v>
      </c>
      <c r="K42" s="8">
        <v>6</v>
      </c>
      <c r="L42" s="6">
        <v>10</v>
      </c>
      <c r="M42" s="6">
        <v>15</v>
      </c>
      <c r="N42" s="6">
        <v>7</v>
      </c>
    </row>
    <row r="43" spans="4:14" x14ac:dyDescent="0.25">
      <c r="D43" s="13">
        <v>39</v>
      </c>
      <c r="E43" s="14">
        <v>6</v>
      </c>
      <c r="F43" s="14">
        <v>10</v>
      </c>
      <c r="G43" s="14">
        <v>16</v>
      </c>
      <c r="H43" s="15">
        <v>7</v>
      </c>
      <c r="J43" s="5">
        <v>39</v>
      </c>
      <c r="K43" s="8">
        <v>6</v>
      </c>
      <c r="L43" s="6">
        <v>10</v>
      </c>
      <c r="M43" s="6">
        <v>16</v>
      </c>
      <c r="N43" s="6">
        <v>7</v>
      </c>
    </row>
    <row r="44" spans="4:14" x14ac:dyDescent="0.25">
      <c r="D44" s="13">
        <v>40</v>
      </c>
      <c r="E44" s="14">
        <v>6</v>
      </c>
      <c r="F44" s="14">
        <v>10</v>
      </c>
      <c r="G44" s="14">
        <v>16</v>
      </c>
      <c r="H44" s="15">
        <v>8</v>
      </c>
      <c r="J44" s="5">
        <v>40</v>
      </c>
      <c r="K44" s="8">
        <v>6</v>
      </c>
      <c r="L44" s="6">
        <v>10</v>
      </c>
      <c r="M44" s="6">
        <v>16</v>
      </c>
      <c r="N44" s="6">
        <v>8</v>
      </c>
    </row>
    <row r="45" spans="4:14" x14ac:dyDescent="0.25">
      <c r="D45" s="13">
        <v>41</v>
      </c>
      <c r="E45" s="14">
        <v>6</v>
      </c>
      <c r="F45" s="14">
        <v>10</v>
      </c>
      <c r="G45" s="14">
        <v>17</v>
      </c>
      <c r="H45" s="15">
        <v>8</v>
      </c>
      <c r="J45" s="5">
        <v>41</v>
      </c>
      <c r="K45" s="8">
        <v>6</v>
      </c>
      <c r="L45" s="6">
        <v>10</v>
      </c>
      <c r="M45" s="6">
        <v>17</v>
      </c>
      <c r="N45" s="6">
        <v>8</v>
      </c>
    </row>
    <row r="46" spans="4:14" x14ac:dyDescent="0.25">
      <c r="D46" s="13">
        <v>42</v>
      </c>
      <c r="E46" s="14">
        <v>6</v>
      </c>
      <c r="F46" s="14">
        <v>11</v>
      </c>
      <c r="G46" s="14">
        <v>17</v>
      </c>
      <c r="H46" s="15">
        <v>8</v>
      </c>
      <c r="J46" s="5">
        <v>42</v>
      </c>
      <c r="K46" s="8">
        <v>6</v>
      </c>
      <c r="L46" s="6">
        <v>11</v>
      </c>
      <c r="M46" s="6">
        <v>17</v>
      </c>
      <c r="N46" s="6">
        <v>8</v>
      </c>
    </row>
    <row r="47" spans="4:14" x14ac:dyDescent="0.25">
      <c r="D47" s="13">
        <v>43</v>
      </c>
      <c r="E47" s="14">
        <v>6</v>
      </c>
      <c r="F47" s="14">
        <v>11</v>
      </c>
      <c r="G47" s="14">
        <v>17</v>
      </c>
      <c r="H47" s="15">
        <v>9</v>
      </c>
      <c r="J47" s="5">
        <v>43</v>
      </c>
      <c r="K47" s="8">
        <v>6</v>
      </c>
      <c r="L47" s="6">
        <v>11</v>
      </c>
      <c r="M47" s="6">
        <v>17</v>
      </c>
      <c r="N47" s="6">
        <v>9</v>
      </c>
    </row>
    <row r="48" spans="4:14" x14ac:dyDescent="0.25">
      <c r="D48" s="13">
        <v>44</v>
      </c>
      <c r="E48" s="14">
        <v>7</v>
      </c>
      <c r="F48" s="14">
        <v>11</v>
      </c>
      <c r="G48" s="14">
        <v>17</v>
      </c>
      <c r="H48" s="15">
        <v>9</v>
      </c>
      <c r="J48" s="5">
        <v>44</v>
      </c>
      <c r="K48" s="8">
        <v>7</v>
      </c>
      <c r="L48" s="6">
        <v>11</v>
      </c>
      <c r="M48" s="6">
        <v>17</v>
      </c>
      <c r="N48" s="6">
        <v>9</v>
      </c>
    </row>
    <row r="49" spans="4:14" x14ac:dyDescent="0.25">
      <c r="D49" s="13">
        <v>45</v>
      </c>
      <c r="E49" s="14">
        <v>7</v>
      </c>
      <c r="F49" s="14">
        <v>11</v>
      </c>
      <c r="G49" s="14">
        <v>18</v>
      </c>
      <c r="H49" s="15">
        <v>9</v>
      </c>
      <c r="J49" s="5">
        <v>45</v>
      </c>
      <c r="K49" s="8">
        <v>7</v>
      </c>
      <c r="L49" s="6">
        <v>11</v>
      </c>
      <c r="M49" s="6">
        <v>18</v>
      </c>
      <c r="N49" s="6">
        <v>9</v>
      </c>
    </row>
    <row r="50" spans="4:14" x14ac:dyDescent="0.25">
      <c r="D50" s="13">
        <v>46</v>
      </c>
      <c r="E50" s="14">
        <v>7</v>
      </c>
      <c r="F50" s="14">
        <v>12</v>
      </c>
      <c r="G50" s="14">
        <v>18</v>
      </c>
      <c r="H50" s="15">
        <v>9</v>
      </c>
      <c r="J50" s="5">
        <v>46</v>
      </c>
      <c r="K50" s="8">
        <v>7</v>
      </c>
      <c r="L50" s="6">
        <v>12</v>
      </c>
      <c r="M50" s="6">
        <v>18</v>
      </c>
      <c r="N50" s="6">
        <v>9</v>
      </c>
    </row>
    <row r="51" spans="4:14" x14ac:dyDescent="0.25">
      <c r="D51" s="13">
        <v>47</v>
      </c>
      <c r="E51" s="14">
        <v>7</v>
      </c>
      <c r="F51" s="14">
        <v>12</v>
      </c>
      <c r="G51" s="14">
        <v>19</v>
      </c>
      <c r="H51" s="15">
        <v>9</v>
      </c>
      <c r="J51" s="5">
        <v>47</v>
      </c>
      <c r="K51" s="8">
        <v>7</v>
      </c>
      <c r="L51" s="6">
        <v>12</v>
      </c>
      <c r="M51" s="6">
        <v>19</v>
      </c>
      <c r="N51" s="6">
        <v>9</v>
      </c>
    </row>
    <row r="52" spans="4:14" x14ac:dyDescent="0.25">
      <c r="D52" s="13">
        <v>48</v>
      </c>
      <c r="E52" s="14">
        <v>7</v>
      </c>
      <c r="F52" s="14">
        <v>12</v>
      </c>
      <c r="G52" s="14">
        <v>19</v>
      </c>
      <c r="H52" s="15">
        <v>10</v>
      </c>
      <c r="J52" s="5">
        <v>48</v>
      </c>
      <c r="K52" s="8">
        <v>7</v>
      </c>
      <c r="L52" s="6">
        <v>12</v>
      </c>
      <c r="M52" s="6">
        <v>19</v>
      </c>
      <c r="N52" s="6">
        <v>10</v>
      </c>
    </row>
    <row r="53" spans="4:14" x14ac:dyDescent="0.25">
      <c r="D53" s="13">
        <v>49</v>
      </c>
      <c r="E53" s="14">
        <v>7</v>
      </c>
      <c r="F53" s="14">
        <v>12</v>
      </c>
      <c r="G53" s="14">
        <v>20</v>
      </c>
      <c r="H53" s="15">
        <v>10</v>
      </c>
      <c r="J53" s="5">
        <v>49</v>
      </c>
      <c r="K53" s="8">
        <v>7</v>
      </c>
      <c r="L53" s="6">
        <v>12</v>
      </c>
      <c r="M53" s="6">
        <v>20</v>
      </c>
      <c r="N53" s="6">
        <v>10</v>
      </c>
    </row>
    <row r="54" spans="4:14" x14ac:dyDescent="0.25">
      <c r="D54" s="13">
        <v>50</v>
      </c>
      <c r="E54" s="14">
        <v>8</v>
      </c>
      <c r="F54" s="14">
        <v>12</v>
      </c>
      <c r="G54" s="14">
        <v>20</v>
      </c>
      <c r="H54" s="15">
        <v>10</v>
      </c>
      <c r="J54" s="5">
        <v>50</v>
      </c>
      <c r="K54" s="8">
        <v>8</v>
      </c>
      <c r="L54" s="6">
        <v>12</v>
      </c>
      <c r="M54" s="6">
        <v>20</v>
      </c>
      <c r="N54" s="6">
        <v>10</v>
      </c>
    </row>
    <row r="55" spans="4:14" x14ac:dyDescent="0.25">
      <c r="D55" s="13">
        <v>51</v>
      </c>
      <c r="E55" s="14">
        <v>8</v>
      </c>
      <c r="F55" s="14">
        <v>13</v>
      </c>
      <c r="G55" s="14">
        <v>20</v>
      </c>
      <c r="H55" s="15">
        <v>10</v>
      </c>
      <c r="J55" s="5">
        <v>51</v>
      </c>
      <c r="K55" s="8">
        <v>8</v>
      </c>
      <c r="L55" s="6">
        <v>13</v>
      </c>
      <c r="M55" s="6">
        <v>20</v>
      </c>
      <c r="N55" s="6">
        <v>10</v>
      </c>
    </row>
    <row r="56" spans="4:14" x14ac:dyDescent="0.25">
      <c r="D56" s="13">
        <v>52</v>
      </c>
      <c r="E56" s="14">
        <v>8</v>
      </c>
      <c r="F56" s="14">
        <v>13</v>
      </c>
      <c r="G56" s="14">
        <v>21</v>
      </c>
      <c r="H56" s="15">
        <v>10</v>
      </c>
      <c r="J56" s="5">
        <v>52</v>
      </c>
      <c r="K56" s="8">
        <v>8</v>
      </c>
      <c r="L56" s="6">
        <v>13</v>
      </c>
      <c r="M56" s="6">
        <v>21</v>
      </c>
      <c r="N56" s="6">
        <v>10</v>
      </c>
    </row>
    <row r="57" spans="4:14" x14ac:dyDescent="0.25">
      <c r="D57" s="13">
        <v>53</v>
      </c>
      <c r="E57" s="14">
        <v>8</v>
      </c>
      <c r="F57" s="14">
        <v>13</v>
      </c>
      <c r="G57" s="14">
        <v>21</v>
      </c>
      <c r="H57" s="15">
        <v>11</v>
      </c>
      <c r="J57" s="5">
        <v>53</v>
      </c>
      <c r="K57" s="8">
        <v>8</v>
      </c>
      <c r="L57" s="6">
        <v>13</v>
      </c>
      <c r="M57" s="6">
        <v>21</v>
      </c>
      <c r="N57" s="6">
        <v>11</v>
      </c>
    </row>
    <row r="58" spans="4:14" x14ac:dyDescent="0.25">
      <c r="D58" s="13">
        <v>54</v>
      </c>
      <c r="E58" s="14">
        <v>8</v>
      </c>
      <c r="F58" s="14">
        <v>14</v>
      </c>
      <c r="G58" s="14">
        <v>21</v>
      </c>
      <c r="H58" s="15">
        <v>11</v>
      </c>
      <c r="J58" s="5">
        <v>54</v>
      </c>
      <c r="K58" s="8">
        <v>8</v>
      </c>
      <c r="L58" s="6">
        <v>14</v>
      </c>
      <c r="M58" s="6">
        <v>21</v>
      </c>
      <c r="N58" s="6">
        <v>11</v>
      </c>
    </row>
    <row r="59" spans="4:14" x14ac:dyDescent="0.25">
      <c r="D59" s="13">
        <v>55</v>
      </c>
      <c r="E59" s="14">
        <v>8</v>
      </c>
      <c r="F59" s="14">
        <v>14</v>
      </c>
      <c r="G59" s="14">
        <v>22</v>
      </c>
      <c r="H59" s="15">
        <v>11</v>
      </c>
      <c r="J59" s="5">
        <v>55</v>
      </c>
      <c r="K59" s="8">
        <v>8</v>
      </c>
      <c r="L59" s="6">
        <v>14</v>
      </c>
      <c r="M59" s="6">
        <v>22</v>
      </c>
      <c r="N59" s="6">
        <v>11</v>
      </c>
    </row>
    <row r="60" spans="4:14" x14ac:dyDescent="0.25">
      <c r="D60" s="13">
        <v>56</v>
      </c>
      <c r="E60" s="14">
        <v>8</v>
      </c>
      <c r="F60" s="14">
        <v>14</v>
      </c>
      <c r="G60" s="14">
        <v>23</v>
      </c>
      <c r="H60" s="15">
        <v>11</v>
      </c>
      <c r="J60" s="5">
        <v>56</v>
      </c>
      <c r="K60" s="8">
        <v>8</v>
      </c>
      <c r="L60" s="6">
        <v>14</v>
      </c>
      <c r="M60" s="6">
        <v>23</v>
      </c>
      <c r="N60" s="6">
        <v>11</v>
      </c>
    </row>
    <row r="61" spans="4:14" x14ac:dyDescent="0.25">
      <c r="D61" s="13">
        <v>57</v>
      </c>
      <c r="E61" s="14">
        <v>9</v>
      </c>
      <c r="F61" s="14">
        <v>14</v>
      </c>
      <c r="G61" s="14">
        <v>23</v>
      </c>
      <c r="H61" s="15">
        <v>11</v>
      </c>
      <c r="J61" s="5">
        <v>57</v>
      </c>
      <c r="K61" s="8">
        <v>9</v>
      </c>
      <c r="L61" s="6">
        <v>14</v>
      </c>
      <c r="M61" s="6">
        <v>23</v>
      </c>
      <c r="N61" s="6">
        <v>11</v>
      </c>
    </row>
    <row r="62" spans="4:14" x14ac:dyDescent="0.25">
      <c r="D62" s="13">
        <v>58</v>
      </c>
      <c r="E62" s="14">
        <v>9</v>
      </c>
      <c r="F62" s="14">
        <v>15</v>
      </c>
      <c r="G62" s="14">
        <v>23</v>
      </c>
      <c r="H62" s="15">
        <v>11</v>
      </c>
      <c r="J62" s="5">
        <v>58</v>
      </c>
      <c r="K62" s="8">
        <v>9</v>
      </c>
      <c r="L62" s="6">
        <v>15</v>
      </c>
      <c r="M62" s="6">
        <v>23</v>
      </c>
      <c r="N62" s="6">
        <v>11</v>
      </c>
    </row>
    <row r="63" spans="4:14" x14ac:dyDescent="0.25">
      <c r="D63" s="13">
        <v>59</v>
      </c>
      <c r="E63" s="14">
        <v>9</v>
      </c>
      <c r="F63" s="14">
        <v>15</v>
      </c>
      <c r="G63" s="14">
        <v>24</v>
      </c>
      <c r="H63" s="15">
        <v>11</v>
      </c>
      <c r="J63" s="5">
        <v>59</v>
      </c>
      <c r="K63" s="8">
        <v>9</v>
      </c>
      <c r="L63" s="6">
        <v>15</v>
      </c>
      <c r="M63" s="6">
        <v>24</v>
      </c>
      <c r="N63" s="6">
        <v>11</v>
      </c>
    </row>
    <row r="64" spans="4:14" x14ac:dyDescent="0.25">
      <c r="D64" s="13">
        <v>60</v>
      </c>
      <c r="E64" s="14">
        <v>9</v>
      </c>
      <c r="F64" s="14">
        <v>15</v>
      </c>
      <c r="G64" s="14">
        <v>24</v>
      </c>
      <c r="H64" s="15">
        <v>12</v>
      </c>
      <c r="J64" s="5">
        <v>60</v>
      </c>
      <c r="K64" s="8">
        <v>9</v>
      </c>
      <c r="L64" s="6">
        <v>15</v>
      </c>
      <c r="M64" s="6">
        <v>24</v>
      </c>
      <c r="N64" s="6">
        <v>12</v>
      </c>
    </row>
    <row r="65" spans="4:14" x14ac:dyDescent="0.25">
      <c r="D65" s="13">
        <v>61</v>
      </c>
      <c r="E65" s="14">
        <v>9</v>
      </c>
      <c r="F65" s="14">
        <v>15</v>
      </c>
      <c r="G65" s="14">
        <v>25</v>
      </c>
      <c r="H65" s="15">
        <v>12</v>
      </c>
      <c r="J65" s="5">
        <v>61</v>
      </c>
      <c r="K65" s="8">
        <v>9</v>
      </c>
      <c r="L65" s="6">
        <v>15</v>
      </c>
      <c r="M65" s="6">
        <v>25</v>
      </c>
      <c r="N65" s="6">
        <v>12</v>
      </c>
    </row>
    <row r="66" spans="4:14" x14ac:dyDescent="0.25">
      <c r="D66" s="13">
        <v>62</v>
      </c>
      <c r="E66" s="14">
        <v>9</v>
      </c>
      <c r="F66" s="14">
        <v>16</v>
      </c>
      <c r="G66" s="14">
        <v>25</v>
      </c>
      <c r="H66" s="15">
        <v>12</v>
      </c>
      <c r="J66" s="5">
        <v>62</v>
      </c>
      <c r="K66" s="8">
        <v>9</v>
      </c>
      <c r="L66" s="6">
        <v>16</v>
      </c>
      <c r="M66" s="6">
        <v>25</v>
      </c>
      <c r="N66" s="6">
        <v>12</v>
      </c>
    </row>
    <row r="67" spans="4:14" x14ac:dyDescent="0.25">
      <c r="D67" s="13">
        <v>63</v>
      </c>
      <c r="E67" s="14">
        <v>9</v>
      </c>
      <c r="F67" s="14">
        <v>16</v>
      </c>
      <c r="G67" s="14">
        <v>25</v>
      </c>
      <c r="H67" s="15">
        <v>13</v>
      </c>
      <c r="J67" s="5">
        <v>63</v>
      </c>
      <c r="K67" s="8">
        <v>9</v>
      </c>
      <c r="L67" s="6">
        <v>16</v>
      </c>
      <c r="M67" s="6">
        <v>25</v>
      </c>
      <c r="N67" s="6">
        <v>13</v>
      </c>
    </row>
    <row r="68" spans="4:14" x14ac:dyDescent="0.25">
      <c r="D68" s="13">
        <v>64</v>
      </c>
      <c r="E68" s="14">
        <v>10</v>
      </c>
      <c r="F68" s="14">
        <v>16</v>
      </c>
      <c r="G68" s="14">
        <v>25</v>
      </c>
      <c r="H68" s="15">
        <v>13</v>
      </c>
      <c r="J68" s="5">
        <v>64</v>
      </c>
      <c r="K68" s="8">
        <v>10</v>
      </c>
      <c r="L68" s="6">
        <v>16</v>
      </c>
      <c r="M68" s="6">
        <v>25</v>
      </c>
      <c r="N68" s="6">
        <v>13</v>
      </c>
    </row>
    <row r="69" spans="4:14" x14ac:dyDescent="0.25">
      <c r="D69" s="13">
        <v>65</v>
      </c>
      <c r="E69" s="14">
        <v>10</v>
      </c>
      <c r="F69" s="14">
        <v>16</v>
      </c>
      <c r="G69" s="14">
        <v>26</v>
      </c>
      <c r="H69" s="15">
        <v>13</v>
      </c>
      <c r="J69" s="5">
        <v>65</v>
      </c>
      <c r="K69" s="8">
        <v>10</v>
      </c>
      <c r="L69" s="6">
        <v>16</v>
      </c>
      <c r="M69" s="6">
        <v>26</v>
      </c>
      <c r="N69" s="6">
        <v>13</v>
      </c>
    </row>
    <row r="70" spans="4:14" x14ac:dyDescent="0.25">
      <c r="D70" s="13">
        <v>66</v>
      </c>
      <c r="E70" s="14">
        <v>10</v>
      </c>
      <c r="F70" s="14">
        <v>17</v>
      </c>
      <c r="G70" s="14">
        <v>26</v>
      </c>
      <c r="H70" s="15">
        <v>13</v>
      </c>
      <c r="J70" s="5">
        <v>66</v>
      </c>
      <c r="K70" s="8">
        <v>10</v>
      </c>
      <c r="L70" s="6">
        <v>17</v>
      </c>
      <c r="M70" s="6">
        <v>26</v>
      </c>
      <c r="N70" s="6">
        <v>13</v>
      </c>
    </row>
    <row r="71" spans="4:14" x14ac:dyDescent="0.25">
      <c r="D71" s="13">
        <v>67</v>
      </c>
      <c r="E71" s="14">
        <v>10</v>
      </c>
      <c r="F71" s="14">
        <v>17</v>
      </c>
      <c r="G71" s="14">
        <v>27</v>
      </c>
      <c r="H71" s="15">
        <v>13</v>
      </c>
      <c r="J71" s="5">
        <v>67</v>
      </c>
      <c r="K71" s="8">
        <v>10</v>
      </c>
      <c r="L71" s="6">
        <v>17</v>
      </c>
      <c r="M71" s="6">
        <v>27</v>
      </c>
      <c r="N71" s="6">
        <v>13</v>
      </c>
    </row>
    <row r="72" spans="4:14" x14ac:dyDescent="0.25">
      <c r="D72" s="13">
        <v>68</v>
      </c>
      <c r="E72" s="14">
        <v>10</v>
      </c>
      <c r="F72" s="14">
        <v>17</v>
      </c>
      <c r="G72" s="14">
        <v>27</v>
      </c>
      <c r="H72" s="15">
        <v>14</v>
      </c>
      <c r="J72" s="5">
        <v>68</v>
      </c>
      <c r="K72" s="8">
        <v>10</v>
      </c>
      <c r="L72" s="6">
        <v>17</v>
      </c>
      <c r="M72" s="6">
        <v>27</v>
      </c>
      <c r="N72" s="6">
        <v>14</v>
      </c>
    </row>
    <row r="73" spans="4:14" x14ac:dyDescent="0.25">
      <c r="D73" s="13">
        <v>69</v>
      </c>
      <c r="E73" s="14">
        <v>10</v>
      </c>
      <c r="F73" s="14">
        <v>17</v>
      </c>
      <c r="G73" s="14">
        <v>28</v>
      </c>
      <c r="H73" s="15">
        <v>14</v>
      </c>
      <c r="J73" s="5">
        <v>69</v>
      </c>
      <c r="K73" s="8">
        <v>10</v>
      </c>
      <c r="L73" s="6">
        <v>17</v>
      </c>
      <c r="M73" s="6">
        <v>28</v>
      </c>
      <c r="N73" s="6">
        <v>14</v>
      </c>
    </row>
    <row r="74" spans="4:14" x14ac:dyDescent="0.25">
      <c r="D74" s="13">
        <v>70</v>
      </c>
      <c r="E74" s="14">
        <v>11</v>
      </c>
      <c r="F74" s="14">
        <v>17</v>
      </c>
      <c r="G74" s="14">
        <v>28</v>
      </c>
      <c r="H74" s="15">
        <v>14</v>
      </c>
      <c r="J74" s="5">
        <v>70</v>
      </c>
      <c r="K74" s="8">
        <v>11</v>
      </c>
      <c r="L74" s="6">
        <v>17</v>
      </c>
      <c r="M74" s="6">
        <v>28</v>
      </c>
      <c r="N74" s="6">
        <v>14</v>
      </c>
    </row>
    <row r="75" spans="4:14" x14ac:dyDescent="0.25">
      <c r="D75" s="13">
        <v>71</v>
      </c>
      <c r="E75" s="14">
        <v>11</v>
      </c>
      <c r="F75" s="14">
        <v>18</v>
      </c>
      <c r="G75" s="14">
        <v>28</v>
      </c>
      <c r="H75" s="15">
        <v>14</v>
      </c>
      <c r="J75" s="5">
        <v>71</v>
      </c>
      <c r="K75" s="8">
        <v>11</v>
      </c>
      <c r="L75" s="6">
        <v>18</v>
      </c>
      <c r="M75" s="6">
        <v>28</v>
      </c>
      <c r="N75" s="6">
        <v>14</v>
      </c>
    </row>
    <row r="76" spans="4:14" x14ac:dyDescent="0.25">
      <c r="D76" s="13">
        <v>72</v>
      </c>
      <c r="E76" s="14">
        <v>11</v>
      </c>
      <c r="F76" s="14">
        <v>18</v>
      </c>
      <c r="G76" s="14">
        <v>29</v>
      </c>
      <c r="H76" s="15">
        <v>14</v>
      </c>
      <c r="J76" s="5">
        <v>72</v>
      </c>
      <c r="K76" s="8">
        <v>11</v>
      </c>
      <c r="L76" s="6">
        <v>18</v>
      </c>
      <c r="M76" s="6">
        <v>29</v>
      </c>
      <c r="N76" s="6">
        <v>14</v>
      </c>
    </row>
    <row r="77" spans="4:14" x14ac:dyDescent="0.25">
      <c r="D77" s="13">
        <v>73</v>
      </c>
      <c r="E77" s="14">
        <v>11</v>
      </c>
      <c r="F77" s="14">
        <v>18</v>
      </c>
      <c r="G77" s="14">
        <v>29</v>
      </c>
      <c r="H77" s="15">
        <v>15</v>
      </c>
      <c r="J77" s="5">
        <v>73</v>
      </c>
      <c r="K77" s="8">
        <v>11</v>
      </c>
      <c r="L77" s="6">
        <v>18</v>
      </c>
      <c r="M77" s="6">
        <v>29</v>
      </c>
      <c r="N77" s="6">
        <v>15</v>
      </c>
    </row>
    <row r="78" spans="4:14" x14ac:dyDescent="0.25">
      <c r="D78" s="13">
        <v>74</v>
      </c>
      <c r="E78" s="14">
        <v>11</v>
      </c>
      <c r="F78" s="14">
        <v>19</v>
      </c>
      <c r="G78" s="14">
        <v>29</v>
      </c>
      <c r="H78" s="15">
        <v>15</v>
      </c>
      <c r="J78" s="5">
        <v>74</v>
      </c>
      <c r="K78" s="8">
        <v>11</v>
      </c>
      <c r="L78" s="6">
        <v>19</v>
      </c>
      <c r="M78" s="6">
        <v>29</v>
      </c>
      <c r="N78" s="6">
        <v>15</v>
      </c>
    </row>
    <row r="79" spans="4:14" x14ac:dyDescent="0.25">
      <c r="D79" s="13">
        <v>75</v>
      </c>
      <c r="E79" s="14">
        <v>11</v>
      </c>
      <c r="F79" s="14">
        <v>19</v>
      </c>
      <c r="G79" s="14">
        <v>30</v>
      </c>
      <c r="H79" s="15">
        <v>15</v>
      </c>
      <c r="J79" s="5">
        <v>75</v>
      </c>
      <c r="K79" s="8">
        <v>11</v>
      </c>
      <c r="L79" s="6">
        <v>19</v>
      </c>
      <c r="M79" s="6">
        <v>30</v>
      </c>
      <c r="N79" s="6">
        <v>15</v>
      </c>
    </row>
    <row r="80" spans="4:14" x14ac:dyDescent="0.25">
      <c r="D80" s="13">
        <v>76</v>
      </c>
      <c r="E80" s="14">
        <v>11</v>
      </c>
      <c r="F80" s="14">
        <v>19</v>
      </c>
      <c r="G80" s="14">
        <v>31</v>
      </c>
      <c r="H80" s="15">
        <v>15</v>
      </c>
      <c r="J80" s="5">
        <v>76</v>
      </c>
      <c r="K80" s="8">
        <v>11</v>
      </c>
      <c r="L80" s="6">
        <v>19</v>
      </c>
      <c r="M80" s="6">
        <v>31</v>
      </c>
      <c r="N80" s="6">
        <v>15</v>
      </c>
    </row>
    <row r="81" spans="4:14" x14ac:dyDescent="0.25">
      <c r="D81" s="13">
        <v>77</v>
      </c>
      <c r="E81" s="14">
        <v>12</v>
      </c>
      <c r="F81" s="14">
        <v>19</v>
      </c>
      <c r="G81" s="14">
        <v>31</v>
      </c>
      <c r="H81" s="15">
        <v>15</v>
      </c>
      <c r="J81" s="5">
        <v>77</v>
      </c>
      <c r="K81" s="8">
        <v>12</v>
      </c>
      <c r="L81" s="6">
        <v>19</v>
      </c>
      <c r="M81" s="6">
        <v>31</v>
      </c>
      <c r="N81" s="6">
        <v>15</v>
      </c>
    </row>
    <row r="82" spans="4:14" x14ac:dyDescent="0.25">
      <c r="D82" s="13">
        <v>78</v>
      </c>
      <c r="E82" s="14">
        <v>12</v>
      </c>
      <c r="F82" s="14">
        <v>20</v>
      </c>
      <c r="G82" s="14">
        <v>31</v>
      </c>
      <c r="H82" s="15">
        <v>15</v>
      </c>
      <c r="J82" s="5">
        <v>78</v>
      </c>
      <c r="K82" s="8">
        <v>12</v>
      </c>
      <c r="L82" s="6">
        <v>20</v>
      </c>
      <c r="M82" s="6">
        <v>31</v>
      </c>
      <c r="N82" s="6">
        <v>15</v>
      </c>
    </row>
    <row r="83" spans="4:14" x14ac:dyDescent="0.25">
      <c r="D83" s="13">
        <v>79</v>
      </c>
      <c r="E83" s="14">
        <v>12</v>
      </c>
      <c r="F83" s="14">
        <v>20</v>
      </c>
      <c r="G83" s="14">
        <v>32</v>
      </c>
      <c r="H83" s="15">
        <v>15</v>
      </c>
      <c r="J83" s="5">
        <v>79</v>
      </c>
      <c r="K83" s="8">
        <v>12</v>
      </c>
      <c r="L83" s="6">
        <v>20</v>
      </c>
      <c r="M83" s="6">
        <v>32</v>
      </c>
      <c r="N83" s="6">
        <v>15</v>
      </c>
    </row>
    <row r="84" spans="4:14" x14ac:dyDescent="0.25">
      <c r="D84" s="13">
        <v>80</v>
      </c>
      <c r="E84" s="14">
        <v>12</v>
      </c>
      <c r="F84" s="14">
        <v>20</v>
      </c>
      <c r="G84" s="14">
        <v>32</v>
      </c>
      <c r="H84" s="15">
        <v>16</v>
      </c>
      <c r="J84" s="5">
        <v>80</v>
      </c>
      <c r="K84" s="8">
        <v>12</v>
      </c>
      <c r="L84" s="6">
        <v>20</v>
      </c>
      <c r="M84" s="6">
        <v>32</v>
      </c>
      <c r="N84" s="6">
        <v>16</v>
      </c>
    </row>
    <row r="85" spans="4:14" x14ac:dyDescent="0.25">
      <c r="D85" s="13">
        <v>81</v>
      </c>
      <c r="E85" s="14">
        <v>12</v>
      </c>
      <c r="F85" s="14">
        <v>20</v>
      </c>
      <c r="G85" s="14">
        <v>33</v>
      </c>
      <c r="H85" s="15">
        <v>16</v>
      </c>
      <c r="J85" s="5">
        <v>81</v>
      </c>
      <c r="K85" s="8">
        <v>12</v>
      </c>
      <c r="L85" s="6">
        <v>20</v>
      </c>
      <c r="M85" s="6">
        <v>33</v>
      </c>
      <c r="N85" s="6">
        <v>16</v>
      </c>
    </row>
    <row r="86" spans="4:14" x14ac:dyDescent="0.25">
      <c r="D86" s="13">
        <v>82</v>
      </c>
      <c r="E86" s="14">
        <v>12</v>
      </c>
      <c r="F86" s="14">
        <v>21</v>
      </c>
      <c r="G86" s="14">
        <v>33</v>
      </c>
      <c r="H86" s="15">
        <v>16</v>
      </c>
      <c r="J86" s="5">
        <v>82</v>
      </c>
      <c r="K86" s="8">
        <v>12</v>
      </c>
      <c r="L86" s="6">
        <v>21</v>
      </c>
      <c r="M86" s="6">
        <v>33</v>
      </c>
      <c r="N86" s="6">
        <v>16</v>
      </c>
    </row>
    <row r="87" spans="4:14" x14ac:dyDescent="0.25">
      <c r="D87" s="13">
        <v>83</v>
      </c>
      <c r="E87" s="14">
        <v>12</v>
      </c>
      <c r="F87" s="14">
        <v>21</v>
      </c>
      <c r="G87" s="14">
        <v>33</v>
      </c>
      <c r="H87" s="15">
        <v>17</v>
      </c>
      <c r="J87" s="5">
        <v>83</v>
      </c>
      <c r="K87" s="8">
        <v>12</v>
      </c>
      <c r="L87" s="6">
        <v>21</v>
      </c>
      <c r="M87" s="6">
        <v>33</v>
      </c>
      <c r="N87" s="6">
        <v>17</v>
      </c>
    </row>
    <row r="88" spans="4:14" x14ac:dyDescent="0.25">
      <c r="D88" s="13">
        <v>84</v>
      </c>
      <c r="E88" s="14">
        <v>13</v>
      </c>
      <c r="F88" s="14">
        <v>21</v>
      </c>
      <c r="G88" s="14">
        <v>33</v>
      </c>
      <c r="H88" s="15">
        <v>17</v>
      </c>
      <c r="J88" s="5">
        <v>84</v>
      </c>
      <c r="K88" s="8">
        <v>13</v>
      </c>
      <c r="L88" s="6">
        <v>21</v>
      </c>
      <c r="M88" s="6">
        <v>33</v>
      </c>
      <c r="N88" s="6">
        <v>17</v>
      </c>
    </row>
    <row r="89" spans="4:14" x14ac:dyDescent="0.25">
      <c r="D89" s="13">
        <v>85</v>
      </c>
      <c r="E89" s="14">
        <v>13</v>
      </c>
      <c r="F89" s="14">
        <v>21</v>
      </c>
      <c r="G89" s="14">
        <v>34</v>
      </c>
      <c r="H89" s="15">
        <v>17</v>
      </c>
      <c r="J89" s="5">
        <v>85</v>
      </c>
      <c r="K89" s="8">
        <v>13</v>
      </c>
      <c r="L89" s="6">
        <v>21</v>
      </c>
      <c r="M89" s="6">
        <v>34</v>
      </c>
      <c r="N89" s="6">
        <v>17</v>
      </c>
    </row>
    <row r="90" spans="4:14" x14ac:dyDescent="0.25">
      <c r="D90" s="13">
        <v>86</v>
      </c>
      <c r="E90" s="14">
        <v>13</v>
      </c>
      <c r="F90" s="14">
        <v>22</v>
      </c>
      <c r="G90" s="14">
        <v>34</v>
      </c>
      <c r="H90" s="15">
        <v>17</v>
      </c>
      <c r="J90" s="5">
        <v>86</v>
      </c>
      <c r="K90" s="8">
        <v>13</v>
      </c>
      <c r="L90" s="6">
        <v>22</v>
      </c>
      <c r="M90" s="6">
        <v>34</v>
      </c>
      <c r="N90" s="6">
        <v>17</v>
      </c>
    </row>
    <row r="91" spans="4:14" x14ac:dyDescent="0.25">
      <c r="D91" s="13">
        <v>87</v>
      </c>
      <c r="E91" s="14">
        <v>13</v>
      </c>
      <c r="F91" s="14">
        <v>22</v>
      </c>
      <c r="G91" s="14">
        <v>35</v>
      </c>
      <c r="H91" s="15">
        <v>17</v>
      </c>
      <c r="J91" s="5">
        <v>87</v>
      </c>
      <c r="K91" s="8">
        <v>13</v>
      </c>
      <c r="L91" s="6">
        <v>22</v>
      </c>
      <c r="M91" s="6">
        <v>35</v>
      </c>
      <c r="N91" s="6">
        <v>17</v>
      </c>
    </row>
    <row r="92" spans="4:14" x14ac:dyDescent="0.25">
      <c r="D92" s="13">
        <v>88</v>
      </c>
      <c r="E92" s="14">
        <v>13</v>
      </c>
      <c r="F92" s="14">
        <v>22</v>
      </c>
      <c r="G92" s="14">
        <v>35</v>
      </c>
      <c r="H92" s="15">
        <v>18</v>
      </c>
      <c r="J92" s="5">
        <v>88</v>
      </c>
      <c r="K92" s="8">
        <v>13</v>
      </c>
      <c r="L92" s="6">
        <v>22</v>
      </c>
      <c r="M92" s="6">
        <v>35</v>
      </c>
      <c r="N92" s="6">
        <v>18</v>
      </c>
    </row>
    <row r="93" spans="4:14" x14ac:dyDescent="0.25">
      <c r="D93" s="13">
        <v>89</v>
      </c>
      <c r="E93" s="14">
        <v>13</v>
      </c>
      <c r="F93" s="14">
        <v>22</v>
      </c>
      <c r="G93" s="14">
        <v>36</v>
      </c>
      <c r="H93" s="15">
        <v>18</v>
      </c>
      <c r="J93" s="5">
        <v>89</v>
      </c>
      <c r="K93" s="8">
        <v>13</v>
      </c>
      <c r="L93" s="6">
        <v>22</v>
      </c>
      <c r="M93" s="6">
        <v>36</v>
      </c>
      <c r="N93" s="6">
        <v>18</v>
      </c>
    </row>
    <row r="94" spans="4:14" x14ac:dyDescent="0.25">
      <c r="D94" s="13">
        <v>90</v>
      </c>
      <c r="E94" s="14">
        <v>14</v>
      </c>
      <c r="F94" s="14">
        <v>22</v>
      </c>
      <c r="G94" s="14">
        <v>36</v>
      </c>
      <c r="H94" s="15">
        <v>18</v>
      </c>
      <c r="J94" s="5">
        <v>90</v>
      </c>
      <c r="K94" s="8">
        <v>14</v>
      </c>
      <c r="L94" s="6">
        <v>22</v>
      </c>
      <c r="M94" s="6">
        <v>36</v>
      </c>
      <c r="N94" s="6">
        <v>18</v>
      </c>
    </row>
    <row r="95" spans="4:14" x14ac:dyDescent="0.25">
      <c r="D95" s="13">
        <v>91</v>
      </c>
      <c r="E95" s="14">
        <v>14</v>
      </c>
      <c r="F95" s="14">
        <v>23</v>
      </c>
      <c r="G95" s="14">
        <v>36</v>
      </c>
      <c r="H95" s="15">
        <v>18</v>
      </c>
      <c r="J95" s="5">
        <v>91</v>
      </c>
      <c r="K95" s="8">
        <v>14</v>
      </c>
      <c r="L95" s="6">
        <v>23</v>
      </c>
      <c r="M95" s="6">
        <v>36</v>
      </c>
      <c r="N95" s="6">
        <v>18</v>
      </c>
    </row>
    <row r="96" spans="4:14" x14ac:dyDescent="0.25">
      <c r="D96" s="13">
        <v>92</v>
      </c>
      <c r="E96" s="14">
        <v>14</v>
      </c>
      <c r="F96" s="14">
        <v>23</v>
      </c>
      <c r="G96" s="14">
        <v>37</v>
      </c>
      <c r="H96" s="15">
        <v>18</v>
      </c>
      <c r="J96" s="5">
        <v>92</v>
      </c>
      <c r="K96" s="8">
        <v>14</v>
      </c>
      <c r="L96" s="6">
        <v>23</v>
      </c>
      <c r="M96" s="6">
        <v>37</v>
      </c>
      <c r="N96" s="6">
        <v>18</v>
      </c>
    </row>
    <row r="97" spans="4:14" x14ac:dyDescent="0.25">
      <c r="D97" s="13">
        <v>93</v>
      </c>
      <c r="E97" s="14">
        <v>14</v>
      </c>
      <c r="F97" s="14">
        <v>23</v>
      </c>
      <c r="G97" s="14">
        <v>37</v>
      </c>
      <c r="H97" s="15">
        <v>19</v>
      </c>
      <c r="J97" s="5">
        <v>93</v>
      </c>
      <c r="K97" s="8">
        <v>14</v>
      </c>
      <c r="L97" s="6">
        <v>23</v>
      </c>
      <c r="M97" s="6">
        <v>37</v>
      </c>
      <c r="N97" s="6">
        <v>19</v>
      </c>
    </row>
    <row r="98" spans="4:14" x14ac:dyDescent="0.25">
      <c r="D98" s="13">
        <v>94</v>
      </c>
      <c r="E98" s="14">
        <v>14</v>
      </c>
      <c r="F98" s="14">
        <v>24</v>
      </c>
      <c r="G98" s="14">
        <v>37</v>
      </c>
      <c r="H98" s="15">
        <v>19</v>
      </c>
      <c r="J98" s="5">
        <v>94</v>
      </c>
      <c r="K98" s="8">
        <v>14</v>
      </c>
      <c r="L98" s="6">
        <v>24</v>
      </c>
      <c r="M98" s="6">
        <v>37</v>
      </c>
      <c r="N98" s="6">
        <v>19</v>
      </c>
    </row>
    <row r="99" spans="4:14" x14ac:dyDescent="0.25">
      <c r="D99" s="13">
        <v>95</v>
      </c>
      <c r="E99" s="14">
        <v>14</v>
      </c>
      <c r="F99" s="14">
        <v>24</v>
      </c>
      <c r="G99" s="14">
        <v>38</v>
      </c>
      <c r="H99" s="15">
        <v>19</v>
      </c>
      <c r="J99" s="5">
        <v>95</v>
      </c>
      <c r="K99" s="8">
        <v>14</v>
      </c>
      <c r="L99" s="6">
        <v>24</v>
      </c>
      <c r="M99" s="6">
        <v>38</v>
      </c>
      <c r="N99" s="6">
        <v>19</v>
      </c>
    </row>
    <row r="100" spans="4:14" x14ac:dyDescent="0.25">
      <c r="D100" s="13">
        <v>96</v>
      </c>
      <c r="E100" s="14">
        <v>14</v>
      </c>
      <c r="F100" s="14">
        <v>24</v>
      </c>
      <c r="G100" s="14">
        <v>39</v>
      </c>
      <c r="H100" s="15">
        <v>19</v>
      </c>
      <c r="J100" s="5">
        <v>96</v>
      </c>
      <c r="K100" s="8">
        <v>14</v>
      </c>
      <c r="L100" s="6">
        <v>24</v>
      </c>
      <c r="M100" s="6">
        <v>39</v>
      </c>
      <c r="N100" s="6">
        <v>19</v>
      </c>
    </row>
    <row r="101" spans="4:14" x14ac:dyDescent="0.25">
      <c r="D101" s="13">
        <v>97</v>
      </c>
      <c r="E101" s="14">
        <v>15</v>
      </c>
      <c r="F101" s="14">
        <v>24</v>
      </c>
      <c r="G101" s="14">
        <v>39</v>
      </c>
      <c r="H101" s="15">
        <v>19</v>
      </c>
      <c r="J101" s="5">
        <v>97</v>
      </c>
      <c r="K101" s="8">
        <v>15</v>
      </c>
      <c r="L101" s="6">
        <v>24</v>
      </c>
      <c r="M101" s="6">
        <v>39</v>
      </c>
      <c r="N101" s="6">
        <v>19</v>
      </c>
    </row>
    <row r="102" spans="4:14" x14ac:dyDescent="0.25">
      <c r="D102" s="13">
        <v>98</v>
      </c>
      <c r="E102" s="14">
        <v>15</v>
      </c>
      <c r="F102" s="14">
        <v>25</v>
      </c>
      <c r="G102" s="14">
        <v>39</v>
      </c>
      <c r="H102" s="15">
        <v>19</v>
      </c>
      <c r="J102" s="5">
        <v>98</v>
      </c>
      <c r="K102" s="8">
        <v>15</v>
      </c>
      <c r="L102" s="6">
        <v>25</v>
      </c>
      <c r="M102" s="6">
        <v>39</v>
      </c>
      <c r="N102" s="6">
        <v>19</v>
      </c>
    </row>
    <row r="103" spans="4:14" x14ac:dyDescent="0.25">
      <c r="D103" s="13">
        <v>99</v>
      </c>
      <c r="E103" s="14">
        <v>15</v>
      </c>
      <c r="F103" s="14">
        <v>25</v>
      </c>
      <c r="G103" s="14">
        <v>40</v>
      </c>
      <c r="H103" s="15">
        <v>19</v>
      </c>
      <c r="J103" s="5">
        <v>99</v>
      </c>
      <c r="K103" s="8">
        <v>15</v>
      </c>
      <c r="L103" s="6">
        <v>25</v>
      </c>
      <c r="M103" s="6">
        <v>40</v>
      </c>
      <c r="N103" s="6">
        <v>19</v>
      </c>
    </row>
    <row r="104" spans="4:14" x14ac:dyDescent="0.25">
      <c r="D104" s="13">
        <v>100</v>
      </c>
      <c r="E104" s="14">
        <v>15</v>
      </c>
      <c r="F104" s="14">
        <v>25</v>
      </c>
      <c r="G104" s="14">
        <v>40</v>
      </c>
      <c r="H104" s="15">
        <v>20</v>
      </c>
      <c r="J104" s="5">
        <v>100</v>
      </c>
      <c r="K104" s="8">
        <v>15</v>
      </c>
      <c r="L104" s="6">
        <v>25</v>
      </c>
      <c r="M104" s="6">
        <v>40</v>
      </c>
      <c r="N104" s="6">
        <v>20</v>
      </c>
    </row>
    <row r="105" spans="4:14" x14ac:dyDescent="0.25">
      <c r="D105" s="13">
        <v>101</v>
      </c>
      <c r="E105" s="14">
        <v>15</v>
      </c>
      <c r="F105" s="14">
        <v>25</v>
      </c>
      <c r="G105" s="14">
        <v>41</v>
      </c>
      <c r="H105" s="15">
        <v>20</v>
      </c>
      <c r="J105" s="5">
        <v>101</v>
      </c>
      <c r="K105" s="8">
        <v>15</v>
      </c>
      <c r="L105" s="6">
        <v>25</v>
      </c>
      <c r="M105" s="6">
        <v>41</v>
      </c>
      <c r="N105" s="6">
        <v>20</v>
      </c>
    </row>
    <row r="106" spans="4:14" x14ac:dyDescent="0.25">
      <c r="D106" s="13">
        <v>102</v>
      </c>
      <c r="E106" s="14">
        <v>15</v>
      </c>
      <c r="F106" s="14">
        <v>26</v>
      </c>
      <c r="G106" s="14">
        <v>41</v>
      </c>
      <c r="H106" s="15">
        <v>20</v>
      </c>
      <c r="J106" s="5">
        <v>102</v>
      </c>
      <c r="K106" s="8">
        <v>15</v>
      </c>
      <c r="L106" s="6">
        <v>26</v>
      </c>
      <c r="M106" s="6">
        <v>41</v>
      </c>
      <c r="N106" s="6">
        <v>20</v>
      </c>
    </row>
    <row r="107" spans="4:14" x14ac:dyDescent="0.25">
      <c r="D107" s="13">
        <v>103</v>
      </c>
      <c r="E107" s="14">
        <v>15</v>
      </c>
      <c r="F107" s="14">
        <v>26</v>
      </c>
      <c r="G107" s="14">
        <v>41</v>
      </c>
      <c r="H107" s="15">
        <v>21</v>
      </c>
      <c r="J107" s="5">
        <v>103</v>
      </c>
      <c r="K107" s="8">
        <v>15</v>
      </c>
      <c r="L107" s="6">
        <v>26</v>
      </c>
      <c r="M107" s="6">
        <v>41</v>
      </c>
      <c r="N107" s="6">
        <v>21</v>
      </c>
    </row>
    <row r="108" spans="4:14" x14ac:dyDescent="0.25">
      <c r="D108" s="13">
        <v>104</v>
      </c>
      <c r="E108" s="14">
        <v>16</v>
      </c>
      <c r="F108" s="14">
        <v>26</v>
      </c>
      <c r="G108" s="14">
        <v>41</v>
      </c>
      <c r="H108" s="15">
        <v>21</v>
      </c>
      <c r="J108" s="5">
        <v>104</v>
      </c>
      <c r="K108" s="8">
        <v>16</v>
      </c>
      <c r="L108" s="6">
        <v>26</v>
      </c>
      <c r="M108" s="6">
        <v>41</v>
      </c>
      <c r="N108" s="6">
        <v>21</v>
      </c>
    </row>
    <row r="109" spans="4:14" x14ac:dyDescent="0.25">
      <c r="D109" s="13">
        <v>105</v>
      </c>
      <c r="E109" s="14">
        <v>16</v>
      </c>
      <c r="F109" s="14">
        <v>26</v>
      </c>
      <c r="G109" s="14">
        <v>42</v>
      </c>
      <c r="H109" s="15">
        <v>21</v>
      </c>
      <c r="J109" s="5">
        <v>105</v>
      </c>
      <c r="K109" s="8">
        <v>16</v>
      </c>
      <c r="L109" s="6">
        <v>26</v>
      </c>
      <c r="M109" s="6">
        <v>42</v>
      </c>
      <c r="N109" s="6">
        <v>21</v>
      </c>
    </row>
    <row r="110" spans="4:14" x14ac:dyDescent="0.25">
      <c r="D110" s="13">
        <v>106</v>
      </c>
      <c r="E110" s="14">
        <v>16</v>
      </c>
      <c r="F110" s="14">
        <v>27</v>
      </c>
      <c r="G110" s="14">
        <v>42</v>
      </c>
      <c r="H110" s="15">
        <v>21</v>
      </c>
      <c r="J110" s="5">
        <v>106</v>
      </c>
      <c r="K110" s="8">
        <v>16</v>
      </c>
      <c r="L110" s="6">
        <v>27</v>
      </c>
      <c r="M110" s="6">
        <v>42</v>
      </c>
      <c r="N110" s="6">
        <v>21</v>
      </c>
    </row>
    <row r="111" spans="4:14" x14ac:dyDescent="0.25">
      <c r="D111" s="13">
        <v>107</v>
      </c>
      <c r="E111" s="14">
        <v>16</v>
      </c>
      <c r="F111" s="14">
        <v>27</v>
      </c>
      <c r="G111" s="14">
        <v>43</v>
      </c>
      <c r="H111" s="15">
        <v>21</v>
      </c>
      <c r="J111" s="5">
        <v>107</v>
      </c>
      <c r="K111" s="8">
        <v>16</v>
      </c>
      <c r="L111" s="6">
        <v>27</v>
      </c>
      <c r="M111" s="6">
        <v>43</v>
      </c>
      <c r="N111" s="6">
        <v>21</v>
      </c>
    </row>
    <row r="112" spans="4:14" x14ac:dyDescent="0.25">
      <c r="D112" s="13">
        <v>108</v>
      </c>
      <c r="E112" s="14">
        <v>16</v>
      </c>
      <c r="F112" s="14">
        <v>27</v>
      </c>
      <c r="G112" s="14">
        <v>43</v>
      </c>
      <c r="H112" s="15">
        <v>22</v>
      </c>
      <c r="J112" s="5">
        <v>108</v>
      </c>
      <c r="K112" s="8">
        <v>16</v>
      </c>
      <c r="L112" s="6">
        <v>27</v>
      </c>
      <c r="M112" s="6">
        <v>43</v>
      </c>
      <c r="N112" s="6">
        <v>22</v>
      </c>
    </row>
    <row r="113" spans="4:14" x14ac:dyDescent="0.25">
      <c r="D113" s="13">
        <v>109</v>
      </c>
      <c r="E113" s="14">
        <v>16</v>
      </c>
      <c r="F113" s="14">
        <v>27</v>
      </c>
      <c r="G113" s="14">
        <v>44</v>
      </c>
      <c r="H113" s="15">
        <v>22</v>
      </c>
      <c r="J113" s="5">
        <v>109</v>
      </c>
      <c r="K113" s="8">
        <v>16</v>
      </c>
      <c r="L113" s="6">
        <v>27</v>
      </c>
      <c r="M113" s="6">
        <v>44</v>
      </c>
      <c r="N113" s="6">
        <v>22</v>
      </c>
    </row>
    <row r="114" spans="4:14" x14ac:dyDescent="0.25">
      <c r="D114" s="13">
        <v>110</v>
      </c>
      <c r="E114" s="14">
        <v>17</v>
      </c>
      <c r="F114" s="14">
        <v>27</v>
      </c>
      <c r="G114" s="14">
        <v>44</v>
      </c>
      <c r="H114" s="15">
        <v>22</v>
      </c>
      <c r="J114" s="5">
        <v>110</v>
      </c>
      <c r="K114" s="8">
        <v>17</v>
      </c>
      <c r="L114" s="6">
        <v>27</v>
      </c>
      <c r="M114" s="6">
        <v>44</v>
      </c>
      <c r="N114" s="6">
        <v>22</v>
      </c>
    </row>
    <row r="115" spans="4:14" x14ac:dyDescent="0.25">
      <c r="D115" s="13">
        <v>111</v>
      </c>
      <c r="E115" s="14">
        <v>17</v>
      </c>
      <c r="F115" s="14">
        <v>28</v>
      </c>
      <c r="G115" s="14">
        <v>44</v>
      </c>
      <c r="H115" s="15">
        <v>22</v>
      </c>
      <c r="J115" s="5">
        <v>111</v>
      </c>
      <c r="K115" s="8">
        <v>17</v>
      </c>
      <c r="L115" s="6">
        <v>28</v>
      </c>
      <c r="M115" s="6">
        <v>44</v>
      </c>
      <c r="N115" s="6">
        <v>22</v>
      </c>
    </row>
    <row r="116" spans="4:14" x14ac:dyDescent="0.25">
      <c r="D116" s="13">
        <v>112</v>
      </c>
      <c r="E116" s="14">
        <v>17</v>
      </c>
      <c r="F116" s="14">
        <v>28</v>
      </c>
      <c r="G116" s="14">
        <v>45</v>
      </c>
      <c r="H116" s="15">
        <v>22</v>
      </c>
      <c r="J116" s="5">
        <v>112</v>
      </c>
      <c r="K116" s="8">
        <v>17</v>
      </c>
      <c r="L116" s="6">
        <v>28</v>
      </c>
      <c r="M116" s="6">
        <v>45</v>
      </c>
      <c r="N116" s="6">
        <v>22</v>
      </c>
    </row>
    <row r="117" spans="4:14" x14ac:dyDescent="0.25">
      <c r="D117" s="13">
        <v>113</v>
      </c>
      <c r="E117" s="14">
        <v>17</v>
      </c>
      <c r="F117" s="14">
        <v>28</v>
      </c>
      <c r="G117" s="14">
        <v>45</v>
      </c>
      <c r="H117" s="15">
        <v>23</v>
      </c>
      <c r="J117" s="5">
        <v>113</v>
      </c>
      <c r="K117" s="8">
        <v>17</v>
      </c>
      <c r="L117" s="6">
        <v>28</v>
      </c>
      <c r="M117" s="6">
        <v>45</v>
      </c>
      <c r="N117" s="6">
        <v>23</v>
      </c>
    </row>
    <row r="118" spans="4:14" x14ac:dyDescent="0.25">
      <c r="D118" s="13">
        <v>114</v>
      </c>
      <c r="E118" s="14">
        <v>17</v>
      </c>
      <c r="F118" s="14">
        <v>29</v>
      </c>
      <c r="G118" s="14">
        <v>45</v>
      </c>
      <c r="H118" s="15">
        <v>23</v>
      </c>
      <c r="J118" s="5">
        <v>114</v>
      </c>
      <c r="K118" s="8">
        <v>17</v>
      </c>
      <c r="L118" s="6">
        <v>29</v>
      </c>
      <c r="M118" s="6">
        <v>45</v>
      </c>
      <c r="N118" s="6">
        <v>23</v>
      </c>
    </row>
    <row r="119" spans="4:14" x14ac:dyDescent="0.25">
      <c r="D119" s="13">
        <v>115</v>
      </c>
      <c r="E119" s="14">
        <v>17</v>
      </c>
      <c r="F119" s="14">
        <v>29</v>
      </c>
      <c r="G119" s="14">
        <v>46</v>
      </c>
      <c r="H119" s="15">
        <v>23</v>
      </c>
      <c r="J119" s="5">
        <v>115</v>
      </c>
      <c r="K119" s="8">
        <v>17</v>
      </c>
      <c r="L119" s="6">
        <v>29</v>
      </c>
      <c r="M119" s="6">
        <v>46</v>
      </c>
      <c r="N119" s="6">
        <v>23</v>
      </c>
    </row>
    <row r="120" spans="4:14" x14ac:dyDescent="0.25">
      <c r="D120" s="13">
        <v>116</v>
      </c>
      <c r="E120" s="14">
        <v>17</v>
      </c>
      <c r="F120" s="14">
        <v>29</v>
      </c>
      <c r="G120" s="14">
        <v>47</v>
      </c>
      <c r="H120" s="15">
        <v>23</v>
      </c>
      <c r="J120" s="5">
        <v>116</v>
      </c>
      <c r="K120" s="8">
        <v>17</v>
      </c>
      <c r="L120" s="6">
        <v>29</v>
      </c>
      <c r="M120" s="6">
        <v>47</v>
      </c>
      <c r="N120" s="6">
        <v>23</v>
      </c>
    </row>
    <row r="121" spans="4:14" x14ac:dyDescent="0.25">
      <c r="D121" s="13">
        <v>117</v>
      </c>
      <c r="E121" s="14">
        <v>18</v>
      </c>
      <c r="F121" s="14">
        <v>29</v>
      </c>
      <c r="G121" s="14">
        <v>47</v>
      </c>
      <c r="H121" s="15">
        <v>23</v>
      </c>
      <c r="J121" s="5">
        <v>117</v>
      </c>
      <c r="K121" s="8">
        <v>18</v>
      </c>
      <c r="L121" s="6">
        <v>29</v>
      </c>
      <c r="M121" s="6">
        <v>47</v>
      </c>
      <c r="N121" s="6">
        <v>23</v>
      </c>
    </row>
    <row r="122" spans="4:14" x14ac:dyDescent="0.25">
      <c r="D122" s="13">
        <v>118</v>
      </c>
      <c r="E122" s="14">
        <v>18</v>
      </c>
      <c r="F122" s="14">
        <v>30</v>
      </c>
      <c r="G122" s="14">
        <v>47</v>
      </c>
      <c r="H122" s="15">
        <v>23</v>
      </c>
      <c r="J122" s="5">
        <v>118</v>
      </c>
      <c r="K122" s="8">
        <v>18</v>
      </c>
      <c r="L122" s="6">
        <v>30</v>
      </c>
      <c r="M122" s="6">
        <v>47</v>
      </c>
      <c r="N122" s="6">
        <v>23</v>
      </c>
    </row>
    <row r="123" spans="4:14" x14ac:dyDescent="0.25">
      <c r="D123" s="13">
        <v>119</v>
      </c>
      <c r="E123" s="14">
        <v>18</v>
      </c>
      <c r="F123" s="14">
        <v>30</v>
      </c>
      <c r="G123" s="14">
        <v>48</v>
      </c>
      <c r="H123" s="15">
        <v>23</v>
      </c>
      <c r="J123" s="5">
        <v>119</v>
      </c>
      <c r="K123" s="8">
        <v>18</v>
      </c>
      <c r="L123" s="6">
        <v>30</v>
      </c>
      <c r="M123" s="6">
        <v>48</v>
      </c>
      <c r="N123" s="6">
        <v>23</v>
      </c>
    </row>
    <row r="124" spans="4:14" x14ac:dyDescent="0.25">
      <c r="D124" s="13">
        <v>120</v>
      </c>
      <c r="E124" s="14">
        <v>18</v>
      </c>
      <c r="F124" s="14">
        <v>30</v>
      </c>
      <c r="G124" s="14">
        <v>48</v>
      </c>
      <c r="H124" s="15">
        <v>24</v>
      </c>
      <c r="J124" s="5">
        <v>120</v>
      </c>
      <c r="K124" s="8">
        <v>18</v>
      </c>
      <c r="L124" s="6">
        <v>30</v>
      </c>
      <c r="M124" s="6">
        <v>48</v>
      </c>
      <c r="N124" s="6">
        <v>24</v>
      </c>
    </row>
    <row r="125" spans="4:14" x14ac:dyDescent="0.25">
      <c r="D125" s="13">
        <v>121</v>
      </c>
      <c r="E125" s="14">
        <v>18</v>
      </c>
      <c r="F125" s="14">
        <v>30</v>
      </c>
      <c r="G125" s="14">
        <v>49</v>
      </c>
      <c r="H125" s="15">
        <v>24</v>
      </c>
      <c r="J125" s="5">
        <v>121</v>
      </c>
      <c r="K125" s="8">
        <v>18</v>
      </c>
      <c r="L125" s="6">
        <v>30</v>
      </c>
      <c r="M125" s="6">
        <v>49</v>
      </c>
      <c r="N125" s="6">
        <v>24</v>
      </c>
    </row>
    <row r="126" spans="4:14" x14ac:dyDescent="0.25">
      <c r="D126" s="13">
        <v>122</v>
      </c>
      <c r="E126" s="14">
        <v>18</v>
      </c>
      <c r="F126" s="14">
        <v>31</v>
      </c>
      <c r="G126" s="14">
        <v>49</v>
      </c>
      <c r="H126" s="15">
        <v>24</v>
      </c>
      <c r="J126" s="5">
        <v>122</v>
      </c>
      <c r="K126" s="8">
        <v>18</v>
      </c>
      <c r="L126" s="6">
        <v>31</v>
      </c>
      <c r="M126" s="6">
        <v>49</v>
      </c>
      <c r="N126" s="6">
        <v>24</v>
      </c>
    </row>
    <row r="127" spans="4:14" x14ac:dyDescent="0.25">
      <c r="D127" s="13">
        <v>123</v>
      </c>
      <c r="E127" s="14">
        <v>18</v>
      </c>
      <c r="F127" s="14">
        <v>31</v>
      </c>
      <c r="G127" s="14">
        <v>49</v>
      </c>
      <c r="H127" s="15">
        <v>25</v>
      </c>
      <c r="J127" s="5">
        <v>123</v>
      </c>
      <c r="K127" s="8">
        <v>18</v>
      </c>
      <c r="L127" s="6">
        <v>31</v>
      </c>
      <c r="M127" s="6">
        <v>49</v>
      </c>
      <c r="N127" s="6">
        <v>25</v>
      </c>
    </row>
    <row r="128" spans="4:14" x14ac:dyDescent="0.25">
      <c r="D128" s="13">
        <v>124</v>
      </c>
      <c r="E128" s="14">
        <v>19</v>
      </c>
      <c r="F128" s="14">
        <v>31</v>
      </c>
      <c r="G128" s="14">
        <v>49</v>
      </c>
      <c r="H128" s="15">
        <v>25</v>
      </c>
      <c r="J128" s="5">
        <v>124</v>
      </c>
      <c r="K128" s="8">
        <v>19</v>
      </c>
      <c r="L128" s="6">
        <v>31</v>
      </c>
      <c r="M128" s="6">
        <v>49</v>
      </c>
      <c r="N128" s="6">
        <v>25</v>
      </c>
    </row>
    <row r="129" spans="4:14" x14ac:dyDescent="0.25">
      <c r="D129" s="13">
        <v>125</v>
      </c>
      <c r="E129" s="14">
        <v>19</v>
      </c>
      <c r="F129" s="14">
        <v>31</v>
      </c>
      <c r="G129" s="14">
        <v>50</v>
      </c>
      <c r="H129" s="15">
        <v>25</v>
      </c>
      <c r="J129" s="5">
        <v>125</v>
      </c>
      <c r="K129" s="8">
        <v>19</v>
      </c>
      <c r="L129" s="6">
        <v>31</v>
      </c>
      <c r="M129" s="6">
        <v>50</v>
      </c>
      <c r="N129" s="6">
        <v>25</v>
      </c>
    </row>
    <row r="130" spans="4:14" x14ac:dyDescent="0.25">
      <c r="D130" s="13">
        <v>126</v>
      </c>
      <c r="E130" s="14">
        <v>19</v>
      </c>
      <c r="F130" s="14">
        <v>32</v>
      </c>
      <c r="G130" s="14">
        <v>50</v>
      </c>
      <c r="H130" s="15">
        <v>25</v>
      </c>
      <c r="J130" s="5">
        <v>126</v>
      </c>
      <c r="K130" s="8">
        <v>19</v>
      </c>
      <c r="L130" s="6">
        <v>32</v>
      </c>
      <c r="M130" s="6">
        <v>50</v>
      </c>
      <c r="N130" s="6">
        <v>25</v>
      </c>
    </row>
    <row r="131" spans="4:14" x14ac:dyDescent="0.25">
      <c r="D131" s="13">
        <v>127</v>
      </c>
      <c r="E131" s="14">
        <v>19</v>
      </c>
      <c r="F131" s="14">
        <v>32</v>
      </c>
      <c r="G131" s="14">
        <v>51</v>
      </c>
      <c r="H131" s="15">
        <v>25</v>
      </c>
      <c r="J131" s="5">
        <v>127</v>
      </c>
      <c r="K131" s="8">
        <v>19</v>
      </c>
      <c r="L131" s="6">
        <v>32</v>
      </c>
      <c r="M131" s="6">
        <v>51</v>
      </c>
      <c r="N131" s="6">
        <v>25</v>
      </c>
    </row>
    <row r="132" spans="4:14" x14ac:dyDescent="0.25">
      <c r="D132" s="13">
        <v>128</v>
      </c>
      <c r="E132" s="14">
        <v>19</v>
      </c>
      <c r="F132" s="14">
        <v>32</v>
      </c>
      <c r="G132" s="14">
        <v>51</v>
      </c>
      <c r="H132" s="15">
        <v>26</v>
      </c>
      <c r="J132" s="5">
        <v>128</v>
      </c>
      <c r="K132" s="8">
        <v>19</v>
      </c>
      <c r="L132" s="6">
        <v>32</v>
      </c>
      <c r="M132" s="6">
        <v>51</v>
      </c>
      <c r="N132" s="6">
        <v>26</v>
      </c>
    </row>
    <row r="133" spans="4:14" x14ac:dyDescent="0.25">
      <c r="D133" s="13">
        <v>129</v>
      </c>
      <c r="E133" s="14">
        <v>19</v>
      </c>
      <c r="F133" s="14">
        <v>32</v>
      </c>
      <c r="G133" s="14">
        <v>52</v>
      </c>
      <c r="H133" s="15">
        <v>26</v>
      </c>
      <c r="J133" s="5">
        <v>129</v>
      </c>
      <c r="K133" s="8">
        <v>19</v>
      </c>
      <c r="L133" s="6">
        <v>32</v>
      </c>
      <c r="M133" s="6">
        <v>52</v>
      </c>
      <c r="N133" s="6">
        <v>26</v>
      </c>
    </row>
    <row r="134" spans="4:14" x14ac:dyDescent="0.25">
      <c r="D134" s="13">
        <v>130</v>
      </c>
      <c r="E134" s="14">
        <v>20</v>
      </c>
      <c r="F134" s="14">
        <v>32</v>
      </c>
      <c r="G134" s="14">
        <v>52</v>
      </c>
      <c r="H134" s="15">
        <v>26</v>
      </c>
      <c r="J134" s="5">
        <v>130</v>
      </c>
      <c r="K134" s="8">
        <v>20</v>
      </c>
      <c r="L134" s="6">
        <v>32</v>
      </c>
      <c r="M134" s="6">
        <v>52</v>
      </c>
      <c r="N134" s="6">
        <v>26</v>
      </c>
    </row>
    <row r="135" spans="4:14" x14ac:dyDescent="0.25">
      <c r="D135" s="13">
        <v>131</v>
      </c>
      <c r="E135" s="14">
        <v>20</v>
      </c>
      <c r="F135" s="14">
        <v>33</v>
      </c>
      <c r="G135" s="14">
        <v>52</v>
      </c>
      <c r="H135" s="15">
        <v>26</v>
      </c>
      <c r="J135" s="5">
        <v>131</v>
      </c>
      <c r="K135" s="8">
        <v>20</v>
      </c>
      <c r="L135" s="6">
        <v>33</v>
      </c>
      <c r="M135" s="6">
        <v>52</v>
      </c>
      <c r="N135" s="6">
        <v>26</v>
      </c>
    </row>
    <row r="136" spans="4:14" x14ac:dyDescent="0.25">
      <c r="D136" s="13">
        <v>132</v>
      </c>
      <c r="E136" s="14">
        <v>20</v>
      </c>
      <c r="F136" s="14">
        <v>33</v>
      </c>
      <c r="G136" s="14">
        <v>53</v>
      </c>
      <c r="H136" s="15">
        <v>26</v>
      </c>
      <c r="J136" s="5">
        <v>132</v>
      </c>
      <c r="K136" s="8">
        <v>20</v>
      </c>
      <c r="L136" s="6">
        <v>33</v>
      </c>
      <c r="M136" s="6">
        <v>53</v>
      </c>
      <c r="N136" s="6">
        <v>26</v>
      </c>
    </row>
    <row r="137" spans="4:14" x14ac:dyDescent="0.25">
      <c r="D137" s="13">
        <v>133</v>
      </c>
      <c r="E137" s="14">
        <v>20</v>
      </c>
      <c r="F137" s="14">
        <v>33</v>
      </c>
      <c r="G137" s="14">
        <v>53</v>
      </c>
      <c r="H137" s="15">
        <v>27</v>
      </c>
      <c r="J137" s="5">
        <v>133</v>
      </c>
      <c r="K137" s="8">
        <v>20</v>
      </c>
      <c r="L137" s="6">
        <v>33</v>
      </c>
      <c r="M137" s="6">
        <v>53</v>
      </c>
      <c r="N137" s="6">
        <v>27</v>
      </c>
    </row>
    <row r="138" spans="4:14" x14ac:dyDescent="0.25">
      <c r="D138" s="13">
        <v>134</v>
      </c>
      <c r="E138" s="14">
        <v>20</v>
      </c>
      <c r="F138" s="14">
        <v>34</v>
      </c>
      <c r="G138" s="14">
        <v>53</v>
      </c>
      <c r="H138" s="15">
        <v>27</v>
      </c>
      <c r="J138" s="5">
        <v>134</v>
      </c>
      <c r="K138" s="8">
        <v>20</v>
      </c>
      <c r="L138" s="6">
        <v>34</v>
      </c>
      <c r="M138" s="6">
        <v>53</v>
      </c>
      <c r="N138" s="6">
        <v>27</v>
      </c>
    </row>
    <row r="139" spans="4:14" x14ac:dyDescent="0.25">
      <c r="D139" s="13">
        <v>135</v>
      </c>
      <c r="E139" s="14">
        <v>20</v>
      </c>
      <c r="F139" s="14">
        <v>34</v>
      </c>
      <c r="G139" s="14">
        <v>54</v>
      </c>
      <c r="H139" s="15">
        <v>27</v>
      </c>
      <c r="J139" s="5">
        <v>135</v>
      </c>
      <c r="K139" s="8">
        <v>20</v>
      </c>
      <c r="L139" s="6">
        <v>34</v>
      </c>
      <c r="M139" s="6">
        <v>54</v>
      </c>
      <c r="N139" s="6">
        <v>27</v>
      </c>
    </row>
    <row r="140" spans="4:14" x14ac:dyDescent="0.25">
      <c r="D140" s="13">
        <v>136</v>
      </c>
      <c r="E140" s="14">
        <v>20</v>
      </c>
      <c r="F140" s="14">
        <v>34</v>
      </c>
      <c r="G140" s="14">
        <v>55</v>
      </c>
      <c r="H140" s="15">
        <v>27</v>
      </c>
      <c r="J140" s="5">
        <v>136</v>
      </c>
      <c r="K140" s="8">
        <v>20</v>
      </c>
      <c r="L140" s="6">
        <v>34</v>
      </c>
      <c r="M140" s="6">
        <v>55</v>
      </c>
      <c r="N140" s="6">
        <v>27</v>
      </c>
    </row>
    <row r="141" spans="4:14" x14ac:dyDescent="0.25">
      <c r="D141" s="13">
        <v>137</v>
      </c>
      <c r="E141" s="14">
        <v>21</v>
      </c>
      <c r="F141" s="14">
        <v>34</v>
      </c>
      <c r="G141" s="14">
        <v>55</v>
      </c>
      <c r="H141" s="15">
        <v>27</v>
      </c>
      <c r="J141" s="5">
        <v>137</v>
      </c>
      <c r="K141" s="8">
        <v>21</v>
      </c>
      <c r="L141" s="6">
        <v>34</v>
      </c>
      <c r="M141" s="6">
        <v>55</v>
      </c>
      <c r="N141" s="6">
        <v>27</v>
      </c>
    </row>
    <row r="142" spans="4:14" x14ac:dyDescent="0.25">
      <c r="D142" s="13">
        <v>138</v>
      </c>
      <c r="E142" s="14">
        <v>21</v>
      </c>
      <c r="F142" s="14">
        <v>35</v>
      </c>
      <c r="G142" s="14">
        <v>55</v>
      </c>
      <c r="H142" s="15">
        <v>27</v>
      </c>
      <c r="J142" s="5">
        <v>138</v>
      </c>
      <c r="K142" s="8">
        <v>21</v>
      </c>
      <c r="L142" s="6">
        <v>35</v>
      </c>
      <c r="M142" s="6">
        <v>55</v>
      </c>
      <c r="N142" s="6">
        <v>27</v>
      </c>
    </row>
    <row r="143" spans="4:14" x14ac:dyDescent="0.25">
      <c r="D143" s="13">
        <v>139</v>
      </c>
      <c r="E143" s="14">
        <v>21</v>
      </c>
      <c r="F143" s="14">
        <v>35</v>
      </c>
      <c r="G143" s="14">
        <v>56</v>
      </c>
      <c r="H143" s="15">
        <v>27</v>
      </c>
      <c r="J143" s="5">
        <v>139</v>
      </c>
      <c r="K143" s="8">
        <v>21</v>
      </c>
      <c r="L143" s="6">
        <v>35</v>
      </c>
      <c r="M143" s="6">
        <v>56</v>
      </c>
      <c r="N143" s="6">
        <v>27</v>
      </c>
    </row>
    <row r="144" spans="4:14" x14ac:dyDescent="0.25">
      <c r="D144" s="13">
        <v>140</v>
      </c>
      <c r="E144" s="14">
        <v>21</v>
      </c>
      <c r="F144" s="14">
        <v>35</v>
      </c>
      <c r="G144" s="14">
        <v>56</v>
      </c>
      <c r="H144" s="15">
        <v>28</v>
      </c>
      <c r="J144" s="5">
        <v>140</v>
      </c>
      <c r="K144" s="8">
        <v>21</v>
      </c>
      <c r="L144" s="6">
        <v>35</v>
      </c>
      <c r="M144" s="6">
        <v>56</v>
      </c>
      <c r="N144" s="6">
        <v>28</v>
      </c>
    </row>
    <row r="145" spans="4:14" x14ac:dyDescent="0.25">
      <c r="D145" s="13">
        <v>141</v>
      </c>
      <c r="E145" s="14">
        <v>21</v>
      </c>
      <c r="F145" s="14">
        <v>35</v>
      </c>
      <c r="G145" s="14">
        <v>57</v>
      </c>
      <c r="H145" s="15">
        <v>28</v>
      </c>
      <c r="J145" s="5">
        <v>141</v>
      </c>
      <c r="K145" s="8">
        <v>21</v>
      </c>
      <c r="L145" s="6">
        <v>35</v>
      </c>
      <c r="M145" s="6">
        <v>57</v>
      </c>
      <c r="N145" s="6">
        <v>28</v>
      </c>
    </row>
    <row r="146" spans="4:14" x14ac:dyDescent="0.25">
      <c r="D146" s="13">
        <v>142</v>
      </c>
      <c r="E146" s="14">
        <v>21</v>
      </c>
      <c r="F146" s="14">
        <v>36</v>
      </c>
      <c r="G146" s="14">
        <v>57</v>
      </c>
      <c r="H146" s="15">
        <v>28</v>
      </c>
      <c r="J146" s="5">
        <v>142</v>
      </c>
      <c r="K146" s="8">
        <v>21</v>
      </c>
      <c r="L146" s="6">
        <v>36</v>
      </c>
      <c r="M146" s="6">
        <v>57</v>
      </c>
      <c r="N146" s="6">
        <v>28</v>
      </c>
    </row>
    <row r="147" spans="4:14" x14ac:dyDescent="0.25">
      <c r="D147" s="13">
        <v>143</v>
      </c>
      <c r="E147" s="14">
        <v>21</v>
      </c>
      <c r="F147" s="14">
        <v>36</v>
      </c>
      <c r="G147" s="14">
        <v>57</v>
      </c>
      <c r="H147" s="15">
        <v>29</v>
      </c>
      <c r="J147" s="5">
        <v>143</v>
      </c>
      <c r="K147" s="8">
        <v>21</v>
      </c>
      <c r="L147" s="6">
        <v>36</v>
      </c>
      <c r="M147" s="6">
        <v>57</v>
      </c>
      <c r="N147" s="6">
        <v>29</v>
      </c>
    </row>
    <row r="148" spans="4:14" x14ac:dyDescent="0.25">
      <c r="D148" s="13">
        <v>144</v>
      </c>
      <c r="E148" s="14">
        <v>22</v>
      </c>
      <c r="F148" s="14">
        <v>36</v>
      </c>
      <c r="G148" s="14">
        <v>57</v>
      </c>
      <c r="H148" s="15">
        <v>29</v>
      </c>
      <c r="J148" s="5">
        <v>144</v>
      </c>
      <c r="K148" s="8">
        <v>22</v>
      </c>
      <c r="L148" s="6">
        <v>36</v>
      </c>
      <c r="M148" s="6">
        <v>57</v>
      </c>
      <c r="N148" s="6">
        <v>29</v>
      </c>
    </row>
    <row r="149" spans="4:14" x14ac:dyDescent="0.25">
      <c r="D149" s="13">
        <v>145</v>
      </c>
      <c r="E149" s="14">
        <v>22</v>
      </c>
      <c r="F149" s="14">
        <v>36</v>
      </c>
      <c r="G149" s="14">
        <v>58</v>
      </c>
      <c r="H149" s="15">
        <v>29</v>
      </c>
      <c r="J149" s="5">
        <v>145</v>
      </c>
      <c r="K149" s="8">
        <v>22</v>
      </c>
      <c r="L149" s="6">
        <v>36</v>
      </c>
      <c r="M149" s="6">
        <v>58</v>
      </c>
      <c r="N149" s="6">
        <v>29</v>
      </c>
    </row>
    <row r="150" spans="4:14" x14ac:dyDescent="0.25">
      <c r="D150" s="13">
        <v>146</v>
      </c>
      <c r="E150" s="14">
        <v>22</v>
      </c>
      <c r="F150" s="14">
        <v>37</v>
      </c>
      <c r="G150" s="14">
        <v>58</v>
      </c>
      <c r="H150" s="15">
        <v>29</v>
      </c>
      <c r="J150" s="5">
        <v>146</v>
      </c>
      <c r="K150" s="8">
        <v>22</v>
      </c>
      <c r="L150" s="6">
        <v>37</v>
      </c>
      <c r="M150" s="6">
        <v>58</v>
      </c>
      <c r="N150" s="6">
        <v>29</v>
      </c>
    </row>
    <row r="151" spans="4:14" x14ac:dyDescent="0.25">
      <c r="D151" s="13">
        <v>147</v>
      </c>
      <c r="E151" s="14">
        <v>22</v>
      </c>
      <c r="F151" s="14">
        <v>37</v>
      </c>
      <c r="G151" s="14">
        <v>59</v>
      </c>
      <c r="H151" s="15">
        <v>29</v>
      </c>
      <c r="J151" s="5">
        <v>147</v>
      </c>
      <c r="K151" s="8">
        <v>22</v>
      </c>
      <c r="L151" s="6">
        <v>37</v>
      </c>
      <c r="M151" s="6">
        <v>59</v>
      </c>
      <c r="N151" s="6">
        <v>29</v>
      </c>
    </row>
    <row r="152" spans="4:14" x14ac:dyDescent="0.25">
      <c r="D152" s="13">
        <v>148</v>
      </c>
      <c r="E152" s="14">
        <v>22</v>
      </c>
      <c r="F152" s="14">
        <v>37</v>
      </c>
      <c r="G152" s="14">
        <v>59</v>
      </c>
      <c r="H152" s="15">
        <v>30</v>
      </c>
      <c r="J152" s="5">
        <v>148</v>
      </c>
      <c r="K152" s="8">
        <v>22</v>
      </c>
      <c r="L152" s="6">
        <v>37</v>
      </c>
      <c r="M152" s="6">
        <v>59</v>
      </c>
      <c r="N152" s="6">
        <v>30</v>
      </c>
    </row>
    <row r="153" spans="4:14" x14ac:dyDescent="0.25">
      <c r="D153" s="13">
        <v>149</v>
      </c>
      <c r="E153" s="14">
        <v>22</v>
      </c>
      <c r="F153" s="14">
        <v>37</v>
      </c>
      <c r="G153" s="14">
        <v>60</v>
      </c>
      <c r="H153" s="15">
        <v>30</v>
      </c>
      <c r="J153" s="5">
        <v>149</v>
      </c>
      <c r="K153" s="8">
        <v>22</v>
      </c>
      <c r="L153" s="6">
        <v>37</v>
      </c>
      <c r="M153" s="6">
        <v>60</v>
      </c>
      <c r="N153" s="6">
        <v>30</v>
      </c>
    </row>
    <row r="154" spans="4:14" x14ac:dyDescent="0.25">
      <c r="D154" s="13">
        <v>150</v>
      </c>
      <c r="E154" s="14">
        <v>23</v>
      </c>
      <c r="F154" s="14">
        <v>37</v>
      </c>
      <c r="G154" s="14">
        <v>60</v>
      </c>
      <c r="H154" s="15">
        <v>30</v>
      </c>
      <c r="J154" s="5">
        <v>150</v>
      </c>
      <c r="K154" s="8">
        <v>23</v>
      </c>
      <c r="L154" s="6">
        <v>37</v>
      </c>
      <c r="M154" s="6">
        <v>60</v>
      </c>
      <c r="N154" s="6">
        <v>30</v>
      </c>
    </row>
    <row r="155" spans="4:14" x14ac:dyDescent="0.25">
      <c r="D155" s="13">
        <v>151</v>
      </c>
      <c r="E155" s="14">
        <v>23</v>
      </c>
      <c r="F155" s="14">
        <v>38</v>
      </c>
      <c r="G155" s="14">
        <v>60</v>
      </c>
      <c r="H155" s="15">
        <v>30</v>
      </c>
      <c r="J155" s="5">
        <v>151</v>
      </c>
      <c r="K155" s="8">
        <v>23</v>
      </c>
      <c r="L155" s="6">
        <v>38</v>
      </c>
      <c r="M155" s="6">
        <v>60</v>
      </c>
      <c r="N155" s="6">
        <v>30</v>
      </c>
    </row>
    <row r="156" spans="4:14" x14ac:dyDescent="0.25">
      <c r="D156" s="13">
        <v>152</v>
      </c>
      <c r="E156" s="14">
        <v>23</v>
      </c>
      <c r="F156" s="14">
        <v>38</v>
      </c>
      <c r="G156" s="14">
        <v>61</v>
      </c>
      <c r="H156" s="15">
        <v>30</v>
      </c>
      <c r="J156" s="5">
        <v>152</v>
      </c>
      <c r="K156" s="8">
        <v>23</v>
      </c>
      <c r="L156" s="6">
        <v>38</v>
      </c>
      <c r="M156" s="6">
        <v>61</v>
      </c>
      <c r="N156" s="6">
        <v>30</v>
      </c>
    </row>
    <row r="157" spans="4:14" x14ac:dyDescent="0.25">
      <c r="D157" s="13">
        <v>153</v>
      </c>
      <c r="E157" s="14">
        <v>23</v>
      </c>
      <c r="F157" s="14">
        <v>38</v>
      </c>
      <c r="G157" s="14">
        <v>61</v>
      </c>
      <c r="H157" s="15">
        <v>31</v>
      </c>
      <c r="J157" s="5">
        <v>153</v>
      </c>
      <c r="K157" s="8">
        <v>23</v>
      </c>
      <c r="L157" s="6">
        <v>38</v>
      </c>
      <c r="M157" s="6">
        <v>61</v>
      </c>
      <c r="N157" s="6">
        <v>31</v>
      </c>
    </row>
    <row r="158" spans="4:14" x14ac:dyDescent="0.25">
      <c r="D158" s="13">
        <v>154</v>
      </c>
      <c r="E158" s="14">
        <v>23</v>
      </c>
      <c r="F158" s="14">
        <v>39</v>
      </c>
      <c r="G158" s="14">
        <v>61</v>
      </c>
      <c r="H158" s="15">
        <v>31</v>
      </c>
      <c r="J158" s="5">
        <v>154</v>
      </c>
      <c r="K158" s="8">
        <v>23</v>
      </c>
      <c r="L158" s="6">
        <v>39</v>
      </c>
      <c r="M158" s="6">
        <v>61</v>
      </c>
      <c r="N158" s="6">
        <v>31</v>
      </c>
    </row>
    <row r="159" spans="4:14" x14ac:dyDescent="0.25">
      <c r="D159" s="13">
        <v>155</v>
      </c>
      <c r="E159" s="14">
        <v>23</v>
      </c>
      <c r="F159" s="14">
        <v>39</v>
      </c>
      <c r="G159" s="14">
        <v>62</v>
      </c>
      <c r="H159" s="15">
        <v>31</v>
      </c>
      <c r="J159" s="5">
        <v>155</v>
      </c>
      <c r="K159" s="8">
        <v>23</v>
      </c>
      <c r="L159" s="6">
        <v>39</v>
      </c>
      <c r="M159" s="6">
        <v>62</v>
      </c>
      <c r="N159" s="6">
        <v>31</v>
      </c>
    </row>
    <row r="160" spans="4:14" x14ac:dyDescent="0.25">
      <c r="D160" s="13">
        <v>156</v>
      </c>
      <c r="E160" s="14">
        <v>23</v>
      </c>
      <c r="F160" s="14">
        <v>39</v>
      </c>
      <c r="G160" s="14">
        <v>63</v>
      </c>
      <c r="H160" s="15">
        <v>31</v>
      </c>
      <c r="J160" s="5">
        <v>156</v>
      </c>
      <c r="K160" s="8">
        <v>23</v>
      </c>
      <c r="L160" s="6">
        <v>39</v>
      </c>
      <c r="M160" s="6">
        <v>63</v>
      </c>
      <c r="N160" s="6">
        <v>31</v>
      </c>
    </row>
    <row r="161" spans="4:14" x14ac:dyDescent="0.25">
      <c r="D161" s="13">
        <v>157</v>
      </c>
      <c r="E161" s="14">
        <v>24</v>
      </c>
      <c r="F161" s="14">
        <v>39</v>
      </c>
      <c r="G161" s="14">
        <v>63</v>
      </c>
      <c r="H161" s="15">
        <v>31</v>
      </c>
      <c r="J161" s="5">
        <v>157</v>
      </c>
      <c r="K161" s="8">
        <v>24</v>
      </c>
      <c r="L161" s="6">
        <v>39</v>
      </c>
      <c r="M161" s="6">
        <v>63</v>
      </c>
      <c r="N161" s="6">
        <v>31</v>
      </c>
    </row>
    <row r="162" spans="4:14" x14ac:dyDescent="0.25">
      <c r="D162" s="13">
        <v>158</v>
      </c>
      <c r="E162" s="14">
        <v>24</v>
      </c>
      <c r="F162" s="14">
        <v>40</v>
      </c>
      <c r="G162" s="14">
        <v>63</v>
      </c>
      <c r="H162" s="15">
        <v>31</v>
      </c>
      <c r="J162" s="5">
        <v>158</v>
      </c>
      <c r="K162" s="8">
        <v>24</v>
      </c>
      <c r="L162" s="6">
        <v>40</v>
      </c>
      <c r="M162" s="6">
        <v>63</v>
      </c>
      <c r="N162" s="6">
        <v>31</v>
      </c>
    </row>
    <row r="163" spans="4:14" x14ac:dyDescent="0.25">
      <c r="D163" s="13">
        <v>159</v>
      </c>
      <c r="E163" s="14">
        <v>24</v>
      </c>
      <c r="F163" s="14">
        <v>40</v>
      </c>
      <c r="G163" s="14">
        <v>64</v>
      </c>
      <c r="H163" s="15">
        <v>31</v>
      </c>
      <c r="J163" s="5">
        <v>159</v>
      </c>
      <c r="K163" s="8">
        <v>24</v>
      </c>
      <c r="L163" s="6">
        <v>40</v>
      </c>
      <c r="M163" s="6">
        <v>64</v>
      </c>
      <c r="N163" s="6">
        <v>31</v>
      </c>
    </row>
    <row r="164" spans="4:14" x14ac:dyDescent="0.25">
      <c r="D164" s="13">
        <v>160</v>
      </c>
      <c r="E164" s="14">
        <v>24</v>
      </c>
      <c r="F164" s="14">
        <v>40</v>
      </c>
      <c r="G164" s="14">
        <v>64</v>
      </c>
      <c r="H164" s="15">
        <v>32</v>
      </c>
      <c r="J164" s="5">
        <v>160</v>
      </c>
      <c r="K164" s="8">
        <v>24</v>
      </c>
      <c r="L164" s="6">
        <v>40</v>
      </c>
      <c r="M164" s="6">
        <v>64</v>
      </c>
      <c r="N164" s="6">
        <v>32</v>
      </c>
    </row>
    <row r="165" spans="4:14" x14ac:dyDescent="0.25">
      <c r="D165" s="13">
        <v>161</v>
      </c>
      <c r="E165" s="14">
        <v>24</v>
      </c>
      <c r="F165" s="14">
        <v>40</v>
      </c>
      <c r="G165" s="14">
        <v>65</v>
      </c>
      <c r="H165" s="15">
        <v>32</v>
      </c>
      <c r="J165" s="5">
        <v>161</v>
      </c>
      <c r="K165" s="8">
        <v>24</v>
      </c>
      <c r="L165" s="6">
        <v>40</v>
      </c>
      <c r="M165" s="6">
        <v>65</v>
      </c>
      <c r="N165" s="6">
        <v>32</v>
      </c>
    </row>
    <row r="166" spans="4:14" x14ac:dyDescent="0.25">
      <c r="D166" s="13">
        <v>162</v>
      </c>
      <c r="E166" s="14">
        <v>24</v>
      </c>
      <c r="F166" s="14">
        <v>41</v>
      </c>
      <c r="G166" s="14">
        <v>65</v>
      </c>
      <c r="H166" s="15">
        <v>32</v>
      </c>
      <c r="J166" s="5">
        <v>162</v>
      </c>
      <c r="K166" s="8">
        <v>24</v>
      </c>
      <c r="L166" s="6">
        <v>41</v>
      </c>
      <c r="M166" s="6">
        <v>65</v>
      </c>
      <c r="N166" s="6">
        <v>32</v>
      </c>
    </row>
    <row r="167" spans="4:14" x14ac:dyDescent="0.25">
      <c r="D167" s="13">
        <v>163</v>
      </c>
      <c r="E167" s="14">
        <v>24</v>
      </c>
      <c r="F167" s="14">
        <v>41</v>
      </c>
      <c r="G167" s="14">
        <v>65</v>
      </c>
      <c r="H167" s="15">
        <v>33</v>
      </c>
      <c r="J167" s="5">
        <v>163</v>
      </c>
      <c r="K167" s="8">
        <v>24</v>
      </c>
      <c r="L167" s="6">
        <v>41</v>
      </c>
      <c r="M167" s="6">
        <v>65</v>
      </c>
      <c r="N167" s="6">
        <v>33</v>
      </c>
    </row>
    <row r="168" spans="4:14" x14ac:dyDescent="0.25">
      <c r="D168" s="13">
        <v>164</v>
      </c>
      <c r="E168" s="14">
        <v>25</v>
      </c>
      <c r="F168" s="14">
        <v>41</v>
      </c>
      <c r="G168" s="14">
        <v>65</v>
      </c>
      <c r="H168" s="15">
        <v>33</v>
      </c>
      <c r="J168" s="5">
        <v>164</v>
      </c>
      <c r="K168" s="8">
        <v>25</v>
      </c>
      <c r="L168" s="6">
        <v>41</v>
      </c>
      <c r="M168" s="6">
        <v>65</v>
      </c>
      <c r="N168" s="6">
        <v>33</v>
      </c>
    </row>
    <row r="169" spans="4:14" x14ac:dyDescent="0.25">
      <c r="D169" s="13">
        <v>165</v>
      </c>
      <c r="E169" s="14">
        <v>25</v>
      </c>
      <c r="F169" s="14">
        <v>41</v>
      </c>
      <c r="G169" s="14">
        <v>66</v>
      </c>
      <c r="H169" s="15">
        <v>33</v>
      </c>
      <c r="J169" s="5">
        <v>165</v>
      </c>
      <c r="K169" s="8">
        <v>25</v>
      </c>
      <c r="L169" s="6">
        <v>41</v>
      </c>
      <c r="M169" s="6">
        <v>66</v>
      </c>
      <c r="N169" s="6">
        <v>33</v>
      </c>
    </row>
    <row r="170" spans="4:14" x14ac:dyDescent="0.25">
      <c r="D170" s="13">
        <v>166</v>
      </c>
      <c r="E170" s="14">
        <v>25</v>
      </c>
      <c r="F170" s="14">
        <v>42</v>
      </c>
      <c r="G170" s="14">
        <v>66</v>
      </c>
      <c r="H170" s="15">
        <v>33</v>
      </c>
      <c r="J170" s="5">
        <v>166</v>
      </c>
      <c r="K170" s="8">
        <v>25</v>
      </c>
      <c r="L170" s="6">
        <v>42</v>
      </c>
      <c r="M170" s="6">
        <v>66</v>
      </c>
      <c r="N170" s="6">
        <v>33</v>
      </c>
    </row>
    <row r="171" spans="4:14" x14ac:dyDescent="0.25">
      <c r="D171" s="13">
        <v>167</v>
      </c>
      <c r="E171" s="14">
        <v>25</v>
      </c>
      <c r="F171" s="14">
        <v>42</v>
      </c>
      <c r="G171" s="14">
        <v>67</v>
      </c>
      <c r="H171" s="15">
        <v>33</v>
      </c>
      <c r="J171" s="5">
        <v>167</v>
      </c>
      <c r="K171" s="8">
        <v>25</v>
      </c>
      <c r="L171" s="6">
        <v>42</v>
      </c>
      <c r="M171" s="6">
        <v>67</v>
      </c>
      <c r="N171" s="6">
        <v>33</v>
      </c>
    </row>
    <row r="172" spans="4:14" x14ac:dyDescent="0.25">
      <c r="D172" s="13">
        <v>168</v>
      </c>
      <c r="E172" s="14">
        <v>25</v>
      </c>
      <c r="F172" s="14">
        <v>42</v>
      </c>
      <c r="G172" s="14">
        <v>67</v>
      </c>
      <c r="H172" s="15">
        <v>34</v>
      </c>
      <c r="J172" s="5">
        <v>168</v>
      </c>
      <c r="K172" s="8">
        <v>25</v>
      </c>
      <c r="L172" s="6">
        <v>42</v>
      </c>
      <c r="M172" s="6">
        <v>67</v>
      </c>
      <c r="N172" s="6">
        <v>34</v>
      </c>
    </row>
    <row r="173" spans="4:14" x14ac:dyDescent="0.25">
      <c r="D173" s="13">
        <v>169</v>
      </c>
      <c r="E173" s="14">
        <v>25</v>
      </c>
      <c r="F173" s="14">
        <v>42</v>
      </c>
      <c r="G173" s="14">
        <v>68</v>
      </c>
      <c r="H173" s="15">
        <v>34</v>
      </c>
      <c r="J173" s="5">
        <v>169</v>
      </c>
      <c r="K173" s="8">
        <v>25</v>
      </c>
      <c r="L173" s="6">
        <v>42</v>
      </c>
      <c r="M173" s="6">
        <v>68</v>
      </c>
      <c r="N173" s="6">
        <v>34</v>
      </c>
    </row>
    <row r="174" spans="4:14" x14ac:dyDescent="0.25">
      <c r="D174" s="13">
        <v>170</v>
      </c>
      <c r="E174" s="14">
        <v>26</v>
      </c>
      <c r="F174" s="14">
        <v>42</v>
      </c>
      <c r="G174" s="14">
        <v>68</v>
      </c>
      <c r="H174" s="15">
        <v>34</v>
      </c>
      <c r="J174" s="5">
        <v>170</v>
      </c>
      <c r="K174" s="8">
        <v>26</v>
      </c>
      <c r="L174" s="6">
        <v>42</v>
      </c>
      <c r="M174" s="6">
        <v>68</v>
      </c>
      <c r="N174" s="6">
        <v>34</v>
      </c>
    </row>
    <row r="175" spans="4:14" x14ac:dyDescent="0.25">
      <c r="D175" s="13">
        <v>171</v>
      </c>
      <c r="E175" s="14">
        <v>26</v>
      </c>
      <c r="F175" s="14">
        <v>43</v>
      </c>
      <c r="G175" s="14">
        <v>68</v>
      </c>
      <c r="H175" s="15">
        <v>34</v>
      </c>
      <c r="J175" s="5">
        <v>171</v>
      </c>
      <c r="K175" s="8">
        <v>26</v>
      </c>
      <c r="L175" s="6">
        <v>43</v>
      </c>
      <c r="M175" s="6">
        <v>68</v>
      </c>
      <c r="N175" s="6">
        <v>34</v>
      </c>
    </row>
    <row r="176" spans="4:14" x14ac:dyDescent="0.25">
      <c r="D176" s="13">
        <v>172</v>
      </c>
      <c r="E176" s="14">
        <v>26</v>
      </c>
      <c r="F176" s="14">
        <v>43</v>
      </c>
      <c r="G176" s="14">
        <v>69</v>
      </c>
      <c r="H176" s="15">
        <v>34</v>
      </c>
      <c r="J176" s="5">
        <v>172</v>
      </c>
      <c r="K176" s="8">
        <v>26</v>
      </c>
      <c r="L176" s="6">
        <v>43</v>
      </c>
      <c r="M176" s="6">
        <v>69</v>
      </c>
      <c r="N176" s="6">
        <v>34</v>
      </c>
    </row>
    <row r="177" spans="4:14" x14ac:dyDescent="0.25">
      <c r="D177" s="13">
        <v>173</v>
      </c>
      <c r="E177" s="14">
        <v>26</v>
      </c>
      <c r="F177" s="14">
        <v>43</v>
      </c>
      <c r="G177" s="14">
        <v>69</v>
      </c>
      <c r="H177" s="15">
        <v>35</v>
      </c>
      <c r="J177" s="5">
        <v>173</v>
      </c>
      <c r="K177" s="8">
        <v>26</v>
      </c>
      <c r="L177" s="6">
        <v>43</v>
      </c>
      <c r="M177" s="6">
        <v>69</v>
      </c>
      <c r="N177" s="6">
        <v>35</v>
      </c>
    </row>
    <row r="178" spans="4:14" x14ac:dyDescent="0.25">
      <c r="D178" s="13">
        <v>174</v>
      </c>
      <c r="E178" s="14">
        <v>26</v>
      </c>
      <c r="F178" s="14">
        <v>44</v>
      </c>
      <c r="G178" s="14">
        <v>69</v>
      </c>
      <c r="H178" s="15">
        <v>35</v>
      </c>
      <c r="J178" s="5">
        <v>174</v>
      </c>
      <c r="K178" s="8">
        <v>26</v>
      </c>
      <c r="L178" s="6">
        <v>44</v>
      </c>
      <c r="M178" s="6">
        <v>69</v>
      </c>
      <c r="N178" s="6">
        <v>35</v>
      </c>
    </row>
    <row r="179" spans="4:14" x14ac:dyDescent="0.25">
      <c r="D179" s="13">
        <v>175</v>
      </c>
      <c r="E179" s="14">
        <v>26</v>
      </c>
      <c r="F179" s="14">
        <v>44</v>
      </c>
      <c r="G179" s="14">
        <v>70</v>
      </c>
      <c r="H179" s="15">
        <v>35</v>
      </c>
      <c r="J179" s="5">
        <v>175</v>
      </c>
      <c r="K179" s="8">
        <v>26</v>
      </c>
      <c r="L179" s="6">
        <v>44</v>
      </c>
      <c r="M179" s="6">
        <v>70</v>
      </c>
      <c r="N179" s="6">
        <v>35</v>
      </c>
    </row>
    <row r="180" spans="4:14" x14ac:dyDescent="0.25">
      <c r="D180" s="13">
        <v>176</v>
      </c>
      <c r="E180" s="14">
        <v>26</v>
      </c>
      <c r="F180" s="14">
        <v>44</v>
      </c>
      <c r="G180" s="14">
        <v>71</v>
      </c>
      <c r="H180" s="15">
        <v>35</v>
      </c>
      <c r="J180" s="5">
        <v>176</v>
      </c>
      <c r="K180" s="8">
        <v>26</v>
      </c>
      <c r="L180" s="6">
        <v>44</v>
      </c>
      <c r="M180" s="6">
        <v>71</v>
      </c>
      <c r="N180" s="6">
        <v>35</v>
      </c>
    </row>
    <row r="181" spans="4:14" x14ac:dyDescent="0.25">
      <c r="D181" s="13">
        <v>177</v>
      </c>
      <c r="E181" s="14">
        <v>27</v>
      </c>
      <c r="F181" s="14">
        <v>44</v>
      </c>
      <c r="G181" s="14">
        <v>71</v>
      </c>
      <c r="H181" s="15">
        <v>35</v>
      </c>
      <c r="J181" s="5">
        <v>177</v>
      </c>
      <c r="K181" s="8">
        <v>27</v>
      </c>
      <c r="L181" s="6">
        <v>44</v>
      </c>
      <c r="M181" s="6">
        <v>71</v>
      </c>
      <c r="N181" s="6">
        <v>35</v>
      </c>
    </row>
    <row r="182" spans="4:14" x14ac:dyDescent="0.25">
      <c r="D182" s="13">
        <v>178</v>
      </c>
      <c r="E182" s="14">
        <v>27</v>
      </c>
      <c r="F182" s="14">
        <v>45</v>
      </c>
      <c r="G182" s="14">
        <v>71</v>
      </c>
      <c r="H182" s="15">
        <v>35</v>
      </c>
      <c r="J182" s="5">
        <v>178</v>
      </c>
      <c r="K182" s="8">
        <v>27</v>
      </c>
      <c r="L182" s="6">
        <v>45</v>
      </c>
      <c r="M182" s="6">
        <v>71</v>
      </c>
      <c r="N182" s="6">
        <v>35</v>
      </c>
    </row>
    <row r="183" spans="4:14" x14ac:dyDescent="0.25">
      <c r="D183" s="13">
        <v>179</v>
      </c>
      <c r="E183" s="14">
        <v>27</v>
      </c>
      <c r="F183" s="14">
        <v>45</v>
      </c>
      <c r="G183" s="14">
        <v>72</v>
      </c>
      <c r="H183" s="15">
        <v>35</v>
      </c>
      <c r="J183" s="5">
        <v>179</v>
      </c>
      <c r="K183" s="8">
        <v>27</v>
      </c>
      <c r="L183" s="6">
        <v>45</v>
      </c>
      <c r="M183" s="6">
        <v>72</v>
      </c>
      <c r="N183" s="6">
        <v>35</v>
      </c>
    </row>
    <row r="184" spans="4:14" x14ac:dyDescent="0.25">
      <c r="D184" s="13">
        <v>180</v>
      </c>
      <c r="E184" s="14">
        <v>27</v>
      </c>
      <c r="F184" s="14">
        <v>45</v>
      </c>
      <c r="G184" s="14">
        <v>72</v>
      </c>
      <c r="H184" s="15">
        <v>36</v>
      </c>
      <c r="J184" s="5">
        <v>180</v>
      </c>
      <c r="K184" s="8">
        <v>27</v>
      </c>
      <c r="L184" s="6">
        <v>45</v>
      </c>
      <c r="M184" s="6">
        <v>72</v>
      </c>
      <c r="N184" s="6">
        <v>36</v>
      </c>
    </row>
    <row r="185" spans="4:14" x14ac:dyDescent="0.25">
      <c r="D185" s="13">
        <v>181</v>
      </c>
      <c r="E185" s="14">
        <v>27</v>
      </c>
      <c r="F185" s="14">
        <v>45</v>
      </c>
      <c r="G185" s="14">
        <v>73</v>
      </c>
      <c r="H185" s="15">
        <v>36</v>
      </c>
      <c r="J185" s="5">
        <v>181</v>
      </c>
      <c r="K185" s="8">
        <v>27</v>
      </c>
      <c r="L185" s="6">
        <v>45</v>
      </c>
      <c r="M185" s="6">
        <v>73</v>
      </c>
      <c r="N185" s="6">
        <v>36</v>
      </c>
    </row>
    <row r="186" spans="4:14" x14ac:dyDescent="0.25">
      <c r="D186" s="13">
        <v>182</v>
      </c>
      <c r="E186" s="14">
        <v>27</v>
      </c>
      <c r="F186" s="14">
        <v>46</v>
      </c>
      <c r="G186" s="14">
        <v>73</v>
      </c>
      <c r="H186" s="15">
        <v>36</v>
      </c>
      <c r="J186" s="5">
        <v>182</v>
      </c>
      <c r="K186" s="8">
        <v>27</v>
      </c>
      <c r="L186" s="6">
        <v>46</v>
      </c>
      <c r="M186" s="6">
        <v>73</v>
      </c>
      <c r="N186" s="6">
        <v>36</v>
      </c>
    </row>
    <row r="187" spans="4:14" x14ac:dyDescent="0.25">
      <c r="D187" s="13">
        <v>183</v>
      </c>
      <c r="E187" s="14">
        <v>27</v>
      </c>
      <c r="F187" s="14">
        <v>46</v>
      </c>
      <c r="G187" s="14">
        <v>73</v>
      </c>
      <c r="H187" s="15">
        <v>37</v>
      </c>
      <c r="J187" s="5">
        <v>183</v>
      </c>
      <c r="K187" s="8">
        <v>27</v>
      </c>
      <c r="L187" s="6">
        <v>46</v>
      </c>
      <c r="M187" s="6">
        <v>73</v>
      </c>
      <c r="N187" s="6">
        <v>37</v>
      </c>
    </row>
    <row r="188" spans="4:14" x14ac:dyDescent="0.25">
      <c r="D188" s="13">
        <v>184</v>
      </c>
      <c r="E188" s="14">
        <v>28</v>
      </c>
      <c r="F188" s="14">
        <v>46</v>
      </c>
      <c r="G188" s="14">
        <v>73</v>
      </c>
      <c r="H188" s="15">
        <v>37</v>
      </c>
      <c r="J188" s="5">
        <v>184</v>
      </c>
      <c r="K188" s="8">
        <v>28</v>
      </c>
      <c r="L188" s="6">
        <v>46</v>
      </c>
      <c r="M188" s="6">
        <v>73</v>
      </c>
      <c r="N188" s="6">
        <v>37</v>
      </c>
    </row>
    <row r="189" spans="4:14" x14ac:dyDescent="0.25">
      <c r="D189" s="13">
        <v>185</v>
      </c>
      <c r="E189" s="14">
        <v>28</v>
      </c>
      <c r="F189" s="14">
        <v>46</v>
      </c>
      <c r="G189" s="14">
        <v>74</v>
      </c>
      <c r="H189" s="15">
        <v>37</v>
      </c>
      <c r="J189" s="5">
        <v>185</v>
      </c>
      <c r="K189" s="8">
        <v>28</v>
      </c>
      <c r="L189" s="6">
        <v>46</v>
      </c>
      <c r="M189" s="6">
        <v>74</v>
      </c>
      <c r="N189" s="6">
        <v>37</v>
      </c>
    </row>
    <row r="190" spans="4:14" x14ac:dyDescent="0.25">
      <c r="D190" s="13">
        <v>186</v>
      </c>
      <c r="E190" s="14">
        <v>28</v>
      </c>
      <c r="F190" s="14">
        <v>47</v>
      </c>
      <c r="G190" s="14">
        <v>74</v>
      </c>
      <c r="H190" s="15">
        <v>37</v>
      </c>
      <c r="J190" s="5">
        <v>186</v>
      </c>
      <c r="K190" s="8">
        <v>28</v>
      </c>
      <c r="L190" s="6">
        <v>47</v>
      </c>
      <c r="M190" s="6">
        <v>74</v>
      </c>
      <c r="N190" s="6">
        <v>37</v>
      </c>
    </row>
    <row r="191" spans="4:14" x14ac:dyDescent="0.25">
      <c r="D191" s="13">
        <v>187</v>
      </c>
      <c r="E191" s="14">
        <v>28</v>
      </c>
      <c r="F191" s="14">
        <v>47</v>
      </c>
      <c r="G191" s="14">
        <v>75</v>
      </c>
      <c r="H191" s="15">
        <v>37</v>
      </c>
      <c r="J191" s="5">
        <v>187</v>
      </c>
      <c r="K191" s="8">
        <v>28</v>
      </c>
      <c r="L191" s="6">
        <v>47</v>
      </c>
      <c r="M191" s="6">
        <v>75</v>
      </c>
      <c r="N191" s="6">
        <v>37</v>
      </c>
    </row>
    <row r="192" spans="4:14" x14ac:dyDescent="0.25">
      <c r="D192" s="13">
        <v>188</v>
      </c>
      <c r="E192" s="14">
        <v>28</v>
      </c>
      <c r="F192" s="14">
        <v>47</v>
      </c>
      <c r="G192" s="14">
        <v>75</v>
      </c>
      <c r="H192" s="15">
        <v>38</v>
      </c>
      <c r="J192" s="5">
        <v>188</v>
      </c>
      <c r="K192" s="8">
        <v>28</v>
      </c>
      <c r="L192" s="6">
        <v>47</v>
      </c>
      <c r="M192" s="6">
        <v>75</v>
      </c>
      <c r="N192" s="6">
        <v>38</v>
      </c>
    </row>
    <row r="193" spans="4:14" x14ac:dyDescent="0.25">
      <c r="D193" s="13">
        <v>189</v>
      </c>
      <c r="E193" s="14">
        <v>28</v>
      </c>
      <c r="F193" s="14">
        <v>47</v>
      </c>
      <c r="G193" s="14">
        <v>76</v>
      </c>
      <c r="H193" s="15">
        <v>38</v>
      </c>
      <c r="J193" s="5">
        <v>189</v>
      </c>
      <c r="K193" s="8">
        <v>28</v>
      </c>
      <c r="L193" s="6">
        <v>47</v>
      </c>
      <c r="M193" s="6">
        <v>76</v>
      </c>
      <c r="N193" s="6">
        <v>38</v>
      </c>
    </row>
    <row r="194" spans="4:14" x14ac:dyDescent="0.25">
      <c r="D194" s="13">
        <v>190</v>
      </c>
      <c r="E194" s="14">
        <v>29</v>
      </c>
      <c r="F194" s="14">
        <v>47</v>
      </c>
      <c r="G194" s="14">
        <v>76</v>
      </c>
      <c r="H194" s="15">
        <v>38</v>
      </c>
      <c r="J194" s="5">
        <v>190</v>
      </c>
      <c r="K194" s="8">
        <v>29</v>
      </c>
      <c r="L194" s="6">
        <v>47</v>
      </c>
      <c r="M194" s="6">
        <v>76</v>
      </c>
      <c r="N194" s="6">
        <v>38</v>
      </c>
    </row>
    <row r="195" spans="4:14" x14ac:dyDescent="0.25">
      <c r="D195" s="13">
        <v>191</v>
      </c>
      <c r="E195" s="14">
        <v>29</v>
      </c>
      <c r="F195" s="14">
        <v>48</v>
      </c>
      <c r="G195" s="14">
        <v>76</v>
      </c>
      <c r="H195" s="15">
        <v>38</v>
      </c>
      <c r="J195" s="5">
        <v>191</v>
      </c>
      <c r="K195" s="8">
        <v>29</v>
      </c>
      <c r="L195" s="6">
        <v>48</v>
      </c>
      <c r="M195" s="6">
        <v>76</v>
      </c>
      <c r="N195" s="6">
        <v>38</v>
      </c>
    </row>
    <row r="196" spans="4:14" x14ac:dyDescent="0.25">
      <c r="D196" s="13">
        <v>192</v>
      </c>
      <c r="E196" s="14">
        <v>29</v>
      </c>
      <c r="F196" s="14">
        <v>48</v>
      </c>
      <c r="G196" s="14">
        <v>77</v>
      </c>
      <c r="H196" s="15">
        <v>38</v>
      </c>
      <c r="J196" s="5">
        <v>192</v>
      </c>
      <c r="K196" s="8">
        <v>29</v>
      </c>
      <c r="L196" s="6">
        <v>48</v>
      </c>
      <c r="M196" s="6">
        <v>77</v>
      </c>
      <c r="N196" s="6">
        <v>38</v>
      </c>
    </row>
    <row r="197" spans="4:14" x14ac:dyDescent="0.25">
      <c r="D197" s="13">
        <v>193</v>
      </c>
      <c r="E197" s="14">
        <v>29</v>
      </c>
      <c r="F197" s="14">
        <v>48</v>
      </c>
      <c r="G197" s="14">
        <v>77</v>
      </c>
      <c r="H197" s="15">
        <v>39</v>
      </c>
      <c r="J197" s="5">
        <v>193</v>
      </c>
      <c r="K197" s="8">
        <v>29</v>
      </c>
      <c r="L197" s="6">
        <v>48</v>
      </c>
      <c r="M197" s="6">
        <v>77</v>
      </c>
      <c r="N197" s="6">
        <v>39</v>
      </c>
    </row>
    <row r="198" spans="4:14" x14ac:dyDescent="0.25">
      <c r="D198" s="13">
        <v>194</v>
      </c>
      <c r="E198" s="14">
        <v>29</v>
      </c>
      <c r="F198" s="14">
        <v>49</v>
      </c>
      <c r="G198" s="14">
        <v>77</v>
      </c>
      <c r="H198" s="15">
        <v>39</v>
      </c>
      <c r="J198" s="5">
        <v>194</v>
      </c>
      <c r="K198" s="8">
        <v>29</v>
      </c>
      <c r="L198" s="6">
        <v>49</v>
      </c>
      <c r="M198" s="6">
        <v>77</v>
      </c>
      <c r="N198" s="6">
        <v>39</v>
      </c>
    </row>
    <row r="199" spans="4:14" x14ac:dyDescent="0.25">
      <c r="D199" s="13">
        <v>195</v>
      </c>
      <c r="E199" s="14">
        <v>29</v>
      </c>
      <c r="F199" s="14">
        <v>49</v>
      </c>
      <c r="G199" s="14">
        <v>78</v>
      </c>
      <c r="H199" s="15">
        <v>39</v>
      </c>
      <c r="J199" s="5">
        <v>195</v>
      </c>
      <c r="K199" s="8">
        <v>29</v>
      </c>
      <c r="L199" s="6">
        <v>49</v>
      </c>
      <c r="M199" s="6">
        <v>78</v>
      </c>
      <c r="N199" s="6">
        <v>39</v>
      </c>
    </row>
    <row r="200" spans="4:14" x14ac:dyDescent="0.25">
      <c r="D200" s="13">
        <v>196</v>
      </c>
      <c r="E200" s="14">
        <v>29</v>
      </c>
      <c r="F200" s="14">
        <v>49</v>
      </c>
      <c r="G200" s="14">
        <v>79</v>
      </c>
      <c r="H200" s="15">
        <v>39</v>
      </c>
      <c r="J200" s="5">
        <v>196</v>
      </c>
      <c r="K200" s="8">
        <v>29</v>
      </c>
      <c r="L200" s="6">
        <v>49</v>
      </c>
      <c r="M200" s="6">
        <v>79</v>
      </c>
      <c r="N200" s="6">
        <v>39</v>
      </c>
    </row>
    <row r="201" spans="4:14" x14ac:dyDescent="0.25">
      <c r="D201" s="13">
        <v>197</v>
      </c>
      <c r="E201" s="14">
        <v>30</v>
      </c>
      <c r="F201" s="14">
        <v>49</v>
      </c>
      <c r="G201" s="14">
        <v>79</v>
      </c>
      <c r="H201" s="15">
        <v>39</v>
      </c>
      <c r="J201" s="5">
        <v>197</v>
      </c>
      <c r="K201" s="8">
        <v>30</v>
      </c>
      <c r="L201" s="6">
        <v>49</v>
      </c>
      <c r="M201" s="6">
        <v>79</v>
      </c>
      <c r="N201" s="6">
        <v>39</v>
      </c>
    </row>
    <row r="202" spans="4:14" x14ac:dyDescent="0.25">
      <c r="D202" s="13">
        <v>198</v>
      </c>
      <c r="E202" s="14">
        <v>30</v>
      </c>
      <c r="F202" s="14">
        <v>50</v>
      </c>
      <c r="G202" s="14">
        <v>79</v>
      </c>
      <c r="H202" s="15">
        <v>39</v>
      </c>
      <c r="J202" s="5">
        <v>198</v>
      </c>
      <c r="K202" s="8">
        <v>30</v>
      </c>
      <c r="L202" s="6">
        <v>50</v>
      </c>
      <c r="M202" s="6">
        <v>79</v>
      </c>
      <c r="N202" s="6">
        <v>39</v>
      </c>
    </row>
    <row r="203" spans="4:14" x14ac:dyDescent="0.25">
      <c r="D203" s="13">
        <v>199</v>
      </c>
      <c r="E203" s="14">
        <v>30</v>
      </c>
      <c r="F203" s="14">
        <v>50</v>
      </c>
      <c r="G203" s="14">
        <v>80</v>
      </c>
      <c r="H203" s="15">
        <v>39</v>
      </c>
      <c r="J203" s="5">
        <v>199</v>
      </c>
      <c r="K203" s="8">
        <v>30</v>
      </c>
      <c r="L203" s="6">
        <v>50</v>
      </c>
      <c r="M203" s="6">
        <v>80</v>
      </c>
      <c r="N203" s="6">
        <v>39</v>
      </c>
    </row>
    <row r="204" spans="4:14" x14ac:dyDescent="0.25">
      <c r="D204" s="13">
        <v>200</v>
      </c>
      <c r="E204" s="14">
        <v>30</v>
      </c>
      <c r="F204" s="14">
        <v>50</v>
      </c>
      <c r="G204" s="14">
        <v>80</v>
      </c>
      <c r="H204" s="15">
        <v>40</v>
      </c>
      <c r="J204" s="5">
        <v>200</v>
      </c>
      <c r="K204" s="8">
        <v>30</v>
      </c>
      <c r="L204" s="6">
        <v>50</v>
      </c>
      <c r="M204" s="6">
        <v>80</v>
      </c>
      <c r="N204" s="6">
        <v>40</v>
      </c>
    </row>
    <row r="205" spans="4:14" x14ac:dyDescent="0.25">
      <c r="D205" s="13">
        <v>201</v>
      </c>
      <c r="E205" s="14">
        <v>30</v>
      </c>
      <c r="F205" s="14">
        <v>50</v>
      </c>
      <c r="G205" s="14">
        <v>81</v>
      </c>
      <c r="H205" s="15">
        <v>40</v>
      </c>
      <c r="J205" s="5">
        <v>201</v>
      </c>
      <c r="K205" s="8">
        <v>30</v>
      </c>
      <c r="L205" s="6">
        <v>50</v>
      </c>
      <c r="M205" s="6">
        <v>81</v>
      </c>
      <c r="N205" s="6">
        <v>40</v>
      </c>
    </row>
    <row r="206" spans="4:14" x14ac:dyDescent="0.25">
      <c r="D206" s="13">
        <v>202</v>
      </c>
      <c r="E206" s="14">
        <v>30</v>
      </c>
      <c r="F206" s="14">
        <v>51</v>
      </c>
      <c r="G206" s="14">
        <v>81</v>
      </c>
      <c r="H206" s="15">
        <v>40</v>
      </c>
      <c r="J206" s="5">
        <v>202</v>
      </c>
      <c r="K206" s="8">
        <v>30</v>
      </c>
      <c r="L206" s="6">
        <v>51</v>
      </c>
      <c r="M206" s="6">
        <v>81</v>
      </c>
      <c r="N206" s="6">
        <v>40</v>
      </c>
    </row>
    <row r="207" spans="4:14" x14ac:dyDescent="0.25">
      <c r="D207" s="13">
        <v>203</v>
      </c>
      <c r="E207" s="14">
        <v>30</v>
      </c>
      <c r="F207" s="14">
        <v>51</v>
      </c>
      <c r="G207" s="14">
        <v>81</v>
      </c>
      <c r="H207" s="15">
        <v>41</v>
      </c>
      <c r="J207" s="5">
        <v>203</v>
      </c>
      <c r="K207" s="8">
        <v>30</v>
      </c>
      <c r="L207" s="6">
        <v>51</v>
      </c>
      <c r="M207" s="6">
        <v>81</v>
      </c>
      <c r="N207" s="6">
        <v>41</v>
      </c>
    </row>
    <row r="208" spans="4:14" x14ac:dyDescent="0.25">
      <c r="D208" s="13">
        <v>204</v>
      </c>
      <c r="E208" s="14">
        <v>31</v>
      </c>
      <c r="F208" s="14">
        <v>51</v>
      </c>
      <c r="G208" s="14">
        <v>81</v>
      </c>
      <c r="H208" s="15">
        <v>41</v>
      </c>
      <c r="J208" s="5">
        <v>204</v>
      </c>
      <c r="K208" s="8">
        <v>31</v>
      </c>
      <c r="L208" s="6">
        <v>51</v>
      </c>
      <c r="M208" s="6">
        <v>81</v>
      </c>
      <c r="N208" s="6">
        <v>41</v>
      </c>
    </row>
    <row r="209" spans="4:14" x14ac:dyDescent="0.25">
      <c r="D209" s="13">
        <v>205</v>
      </c>
      <c r="E209" s="14">
        <v>31</v>
      </c>
      <c r="F209" s="14">
        <v>51</v>
      </c>
      <c r="G209" s="14">
        <v>82</v>
      </c>
      <c r="H209" s="15">
        <v>41</v>
      </c>
      <c r="J209" s="5">
        <v>205</v>
      </c>
      <c r="K209" s="8">
        <v>31</v>
      </c>
      <c r="L209" s="6">
        <v>51</v>
      </c>
      <c r="M209" s="6">
        <v>82</v>
      </c>
      <c r="N209" s="6">
        <v>41</v>
      </c>
    </row>
    <row r="210" spans="4:14" x14ac:dyDescent="0.25">
      <c r="D210" s="13">
        <v>206</v>
      </c>
      <c r="E210" s="14">
        <v>31</v>
      </c>
      <c r="F210" s="14">
        <v>52</v>
      </c>
      <c r="G210" s="14">
        <v>82</v>
      </c>
      <c r="H210" s="15">
        <v>41</v>
      </c>
      <c r="J210" s="5">
        <v>206</v>
      </c>
      <c r="K210" s="8">
        <v>31</v>
      </c>
      <c r="L210" s="6">
        <v>52</v>
      </c>
      <c r="M210" s="6">
        <v>82</v>
      </c>
      <c r="N210" s="6">
        <v>41</v>
      </c>
    </row>
    <row r="211" spans="4:14" x14ac:dyDescent="0.25">
      <c r="D211" s="13">
        <v>207</v>
      </c>
      <c r="E211" s="14">
        <v>31</v>
      </c>
      <c r="F211" s="14">
        <v>52</v>
      </c>
      <c r="G211" s="14">
        <v>83</v>
      </c>
      <c r="H211" s="15">
        <v>41</v>
      </c>
      <c r="J211" s="5">
        <v>207</v>
      </c>
      <c r="K211" s="8">
        <v>31</v>
      </c>
      <c r="L211" s="6">
        <v>52</v>
      </c>
      <c r="M211" s="6">
        <v>83</v>
      </c>
      <c r="N211" s="6">
        <v>41</v>
      </c>
    </row>
    <row r="212" spans="4:14" x14ac:dyDescent="0.25">
      <c r="D212" s="13">
        <v>208</v>
      </c>
      <c r="E212" s="14">
        <v>31</v>
      </c>
      <c r="F212" s="14">
        <v>52</v>
      </c>
      <c r="G212" s="14">
        <v>83</v>
      </c>
      <c r="H212" s="15">
        <v>42</v>
      </c>
      <c r="J212" s="5">
        <v>208</v>
      </c>
      <c r="K212" s="8">
        <v>31</v>
      </c>
      <c r="L212" s="6">
        <v>52</v>
      </c>
      <c r="M212" s="6">
        <v>83</v>
      </c>
      <c r="N212" s="6">
        <v>42</v>
      </c>
    </row>
    <row r="213" spans="4:14" x14ac:dyDescent="0.25">
      <c r="D213" s="13">
        <v>209</v>
      </c>
      <c r="E213" s="14">
        <v>31</v>
      </c>
      <c r="F213" s="14">
        <v>52</v>
      </c>
      <c r="G213" s="14">
        <v>84</v>
      </c>
      <c r="H213" s="15">
        <v>42</v>
      </c>
      <c r="J213" s="5">
        <v>209</v>
      </c>
      <c r="K213" s="8">
        <v>31</v>
      </c>
      <c r="L213" s="6">
        <v>52</v>
      </c>
      <c r="M213" s="6">
        <v>84</v>
      </c>
      <c r="N213" s="6">
        <v>42</v>
      </c>
    </row>
    <row r="214" spans="4:14" x14ac:dyDescent="0.25">
      <c r="D214" s="13">
        <v>210</v>
      </c>
      <c r="E214" s="14">
        <v>32</v>
      </c>
      <c r="F214" s="14">
        <v>52</v>
      </c>
      <c r="G214" s="14">
        <v>84</v>
      </c>
      <c r="H214" s="15">
        <v>42</v>
      </c>
      <c r="J214" s="5">
        <v>210</v>
      </c>
      <c r="K214" s="8">
        <v>32</v>
      </c>
      <c r="L214" s="6">
        <v>52</v>
      </c>
      <c r="M214" s="6">
        <v>84</v>
      </c>
      <c r="N214" s="6">
        <v>42</v>
      </c>
    </row>
    <row r="215" spans="4:14" x14ac:dyDescent="0.25">
      <c r="D215" s="13">
        <v>211</v>
      </c>
      <c r="E215" s="14">
        <v>32</v>
      </c>
      <c r="F215" s="14">
        <v>53</v>
      </c>
      <c r="G215" s="14">
        <v>84</v>
      </c>
      <c r="H215" s="15">
        <v>42</v>
      </c>
      <c r="J215" s="5">
        <v>211</v>
      </c>
      <c r="K215" s="8">
        <v>32</v>
      </c>
      <c r="L215" s="6">
        <v>53</v>
      </c>
      <c r="M215" s="6">
        <v>84</v>
      </c>
      <c r="N215" s="6">
        <v>42</v>
      </c>
    </row>
    <row r="216" spans="4:14" x14ac:dyDescent="0.25">
      <c r="D216" s="13">
        <v>212</v>
      </c>
      <c r="E216" s="14">
        <v>32</v>
      </c>
      <c r="F216" s="14">
        <v>53</v>
      </c>
      <c r="G216" s="14">
        <v>85</v>
      </c>
      <c r="H216" s="15">
        <v>42</v>
      </c>
      <c r="J216" s="5">
        <v>212</v>
      </c>
      <c r="K216" s="8">
        <v>32</v>
      </c>
      <c r="L216" s="6">
        <v>53</v>
      </c>
      <c r="M216" s="6">
        <v>85</v>
      </c>
      <c r="N216" s="6">
        <v>42</v>
      </c>
    </row>
    <row r="217" spans="4:14" x14ac:dyDescent="0.25">
      <c r="D217" s="13">
        <v>213</v>
      </c>
      <c r="E217" s="14">
        <v>32</v>
      </c>
      <c r="F217" s="14">
        <v>53</v>
      </c>
      <c r="G217" s="14">
        <v>85</v>
      </c>
      <c r="H217" s="15">
        <v>43</v>
      </c>
      <c r="J217" s="5">
        <v>213</v>
      </c>
      <c r="K217" s="8">
        <v>32</v>
      </c>
      <c r="L217" s="6">
        <v>53</v>
      </c>
      <c r="M217" s="6">
        <v>85</v>
      </c>
      <c r="N217" s="6">
        <v>43</v>
      </c>
    </row>
    <row r="218" spans="4:14" x14ac:dyDescent="0.25">
      <c r="D218" s="13">
        <v>214</v>
      </c>
      <c r="E218" s="14">
        <v>32</v>
      </c>
      <c r="F218" s="14">
        <v>54</v>
      </c>
      <c r="G218" s="14">
        <v>85</v>
      </c>
      <c r="H218" s="15">
        <v>43</v>
      </c>
      <c r="J218" s="5">
        <v>214</v>
      </c>
      <c r="K218" s="8">
        <v>32</v>
      </c>
      <c r="L218" s="6">
        <v>54</v>
      </c>
      <c r="M218" s="6">
        <v>85</v>
      </c>
      <c r="N218" s="6">
        <v>43</v>
      </c>
    </row>
    <row r="219" spans="4:14" x14ac:dyDescent="0.25">
      <c r="D219" s="13">
        <v>215</v>
      </c>
      <c r="E219" s="14">
        <v>32</v>
      </c>
      <c r="F219" s="14">
        <v>54</v>
      </c>
      <c r="G219" s="14">
        <v>86</v>
      </c>
      <c r="H219" s="15">
        <v>43</v>
      </c>
      <c r="J219" s="5">
        <v>215</v>
      </c>
      <c r="K219" s="8">
        <v>32</v>
      </c>
      <c r="L219" s="6">
        <v>54</v>
      </c>
      <c r="M219" s="6">
        <v>86</v>
      </c>
      <c r="N219" s="6">
        <v>43</v>
      </c>
    </row>
    <row r="220" spans="4:14" x14ac:dyDescent="0.25">
      <c r="D220" s="13">
        <v>216</v>
      </c>
      <c r="E220" s="14">
        <v>32</v>
      </c>
      <c r="F220" s="14">
        <v>54</v>
      </c>
      <c r="G220" s="14">
        <v>87</v>
      </c>
      <c r="H220" s="15">
        <v>43</v>
      </c>
      <c r="J220" s="5">
        <v>216</v>
      </c>
      <c r="K220" s="8">
        <v>32</v>
      </c>
      <c r="L220" s="6">
        <v>54</v>
      </c>
      <c r="M220" s="6">
        <v>87</v>
      </c>
      <c r="N220" s="6">
        <v>43</v>
      </c>
    </row>
    <row r="221" spans="4:14" x14ac:dyDescent="0.25">
      <c r="D221" s="13">
        <v>217</v>
      </c>
      <c r="E221" s="14">
        <v>33</v>
      </c>
      <c r="F221" s="14">
        <v>54</v>
      </c>
      <c r="G221" s="14">
        <v>87</v>
      </c>
      <c r="H221" s="15">
        <v>43</v>
      </c>
      <c r="J221" s="5">
        <v>217</v>
      </c>
      <c r="K221" s="8">
        <v>33</v>
      </c>
      <c r="L221" s="6">
        <v>54</v>
      </c>
      <c r="M221" s="6">
        <v>87</v>
      </c>
      <c r="N221" s="6">
        <v>43</v>
      </c>
    </row>
    <row r="222" spans="4:14" x14ac:dyDescent="0.25">
      <c r="D222" s="13">
        <v>218</v>
      </c>
      <c r="E222" s="14">
        <v>33</v>
      </c>
      <c r="F222" s="14">
        <v>55</v>
      </c>
      <c r="G222" s="14">
        <v>87</v>
      </c>
      <c r="H222" s="15">
        <v>43</v>
      </c>
      <c r="J222" s="5">
        <v>218</v>
      </c>
      <c r="K222" s="8">
        <v>33</v>
      </c>
      <c r="L222" s="6">
        <v>55</v>
      </c>
      <c r="M222" s="6">
        <v>87</v>
      </c>
      <c r="N222" s="6">
        <v>43</v>
      </c>
    </row>
    <row r="223" spans="4:14" x14ac:dyDescent="0.25">
      <c r="D223" s="13">
        <v>219</v>
      </c>
      <c r="E223" s="14">
        <v>33</v>
      </c>
      <c r="F223" s="14">
        <v>55</v>
      </c>
      <c r="G223" s="14">
        <v>88</v>
      </c>
      <c r="H223" s="15">
        <v>43</v>
      </c>
      <c r="J223" s="5">
        <v>219</v>
      </c>
      <c r="K223" s="8">
        <v>33</v>
      </c>
      <c r="L223" s="6">
        <v>55</v>
      </c>
      <c r="M223" s="6">
        <v>88</v>
      </c>
      <c r="N223" s="6">
        <v>43</v>
      </c>
    </row>
    <row r="224" spans="4:14" x14ac:dyDescent="0.25">
      <c r="D224" s="13">
        <v>220</v>
      </c>
      <c r="E224" s="14">
        <v>33</v>
      </c>
      <c r="F224" s="14">
        <v>55</v>
      </c>
      <c r="G224" s="14">
        <v>88</v>
      </c>
      <c r="H224" s="15">
        <v>44</v>
      </c>
      <c r="J224" s="5">
        <v>220</v>
      </c>
      <c r="K224" s="8">
        <v>33</v>
      </c>
      <c r="L224" s="6">
        <v>55</v>
      </c>
      <c r="M224" s="6">
        <v>88</v>
      </c>
      <c r="N224" s="6">
        <v>44</v>
      </c>
    </row>
    <row r="225" spans="4:14" x14ac:dyDescent="0.25">
      <c r="D225" s="13">
        <v>221</v>
      </c>
      <c r="E225" s="14">
        <v>33</v>
      </c>
      <c r="F225" s="14">
        <v>55</v>
      </c>
      <c r="G225" s="14">
        <v>89</v>
      </c>
      <c r="H225" s="15">
        <v>44</v>
      </c>
      <c r="J225" s="5">
        <v>221</v>
      </c>
      <c r="K225" s="8">
        <v>33</v>
      </c>
      <c r="L225" s="6">
        <v>55</v>
      </c>
      <c r="M225" s="6">
        <v>89</v>
      </c>
      <c r="N225" s="6">
        <v>44</v>
      </c>
    </row>
    <row r="226" spans="4:14" x14ac:dyDescent="0.25">
      <c r="D226" s="13">
        <v>222</v>
      </c>
      <c r="E226" s="14">
        <v>33</v>
      </c>
      <c r="F226" s="14">
        <v>56</v>
      </c>
      <c r="G226" s="14">
        <v>89</v>
      </c>
      <c r="H226" s="15">
        <v>44</v>
      </c>
      <c r="J226" s="5">
        <v>222</v>
      </c>
      <c r="K226" s="8">
        <v>33</v>
      </c>
      <c r="L226" s="6">
        <v>56</v>
      </c>
      <c r="M226" s="6">
        <v>89</v>
      </c>
      <c r="N226" s="6">
        <v>44</v>
      </c>
    </row>
    <row r="227" spans="4:14" x14ac:dyDescent="0.25">
      <c r="D227" s="13">
        <v>223</v>
      </c>
      <c r="E227" s="14">
        <v>33</v>
      </c>
      <c r="F227" s="14">
        <v>56</v>
      </c>
      <c r="G227" s="14">
        <v>89</v>
      </c>
      <c r="H227" s="15">
        <v>45</v>
      </c>
      <c r="J227" s="5">
        <v>223</v>
      </c>
      <c r="K227" s="8">
        <v>33</v>
      </c>
      <c r="L227" s="6">
        <v>56</v>
      </c>
      <c r="M227" s="6">
        <v>89</v>
      </c>
      <c r="N227" s="6">
        <v>45</v>
      </c>
    </row>
    <row r="228" spans="4:14" x14ac:dyDescent="0.25">
      <c r="D228" s="13">
        <v>224</v>
      </c>
      <c r="E228" s="14">
        <v>34</v>
      </c>
      <c r="F228" s="14">
        <v>56</v>
      </c>
      <c r="G228" s="14">
        <v>89</v>
      </c>
      <c r="H228" s="15">
        <v>45</v>
      </c>
      <c r="J228" s="5">
        <v>224</v>
      </c>
      <c r="K228" s="8">
        <v>34</v>
      </c>
      <c r="L228" s="6">
        <v>56</v>
      </c>
      <c r="M228" s="6">
        <v>89</v>
      </c>
      <c r="N228" s="6">
        <v>45</v>
      </c>
    </row>
    <row r="229" spans="4:14" x14ac:dyDescent="0.25">
      <c r="D229" s="13">
        <v>225</v>
      </c>
      <c r="E229" s="14">
        <v>34</v>
      </c>
      <c r="F229" s="14">
        <v>56</v>
      </c>
      <c r="G229" s="14">
        <v>90</v>
      </c>
      <c r="H229" s="15">
        <v>45</v>
      </c>
      <c r="J229" s="5">
        <v>225</v>
      </c>
      <c r="K229" s="8">
        <v>34</v>
      </c>
      <c r="L229" s="6">
        <v>56</v>
      </c>
      <c r="M229" s="6">
        <v>90</v>
      </c>
      <c r="N229" s="6">
        <v>45</v>
      </c>
    </row>
    <row r="230" spans="4:14" x14ac:dyDescent="0.25">
      <c r="D230" s="13">
        <v>226</v>
      </c>
      <c r="E230" s="14">
        <v>34</v>
      </c>
      <c r="F230" s="14">
        <v>57</v>
      </c>
      <c r="G230" s="14">
        <v>90</v>
      </c>
      <c r="H230" s="15">
        <v>45</v>
      </c>
      <c r="J230" s="5">
        <v>226</v>
      </c>
      <c r="K230" s="8">
        <v>34</v>
      </c>
      <c r="L230" s="6">
        <v>57</v>
      </c>
      <c r="M230" s="6">
        <v>90</v>
      </c>
      <c r="N230" s="6">
        <v>45</v>
      </c>
    </row>
    <row r="231" spans="4:14" x14ac:dyDescent="0.25">
      <c r="D231" s="13">
        <v>227</v>
      </c>
      <c r="E231" s="14">
        <v>34</v>
      </c>
      <c r="F231" s="14">
        <v>57</v>
      </c>
      <c r="G231" s="14">
        <v>91</v>
      </c>
      <c r="H231" s="15">
        <v>45</v>
      </c>
      <c r="J231" s="5">
        <v>227</v>
      </c>
      <c r="K231" s="8">
        <v>34</v>
      </c>
      <c r="L231" s="6">
        <v>57</v>
      </c>
      <c r="M231" s="6">
        <v>91</v>
      </c>
      <c r="N231" s="6">
        <v>45</v>
      </c>
    </row>
    <row r="232" spans="4:14" x14ac:dyDescent="0.25">
      <c r="D232" s="13">
        <v>228</v>
      </c>
      <c r="E232" s="14">
        <v>34</v>
      </c>
      <c r="F232" s="14">
        <v>57</v>
      </c>
      <c r="G232" s="14">
        <v>91</v>
      </c>
      <c r="H232" s="15">
        <v>46</v>
      </c>
      <c r="J232" s="5">
        <v>228</v>
      </c>
      <c r="K232" s="8">
        <v>34</v>
      </c>
      <c r="L232" s="6">
        <v>57</v>
      </c>
      <c r="M232" s="6">
        <v>91</v>
      </c>
      <c r="N232" s="6">
        <v>46</v>
      </c>
    </row>
    <row r="233" spans="4:14" x14ac:dyDescent="0.25">
      <c r="D233" s="13">
        <v>229</v>
      </c>
      <c r="E233" s="14">
        <v>34</v>
      </c>
      <c r="F233" s="14">
        <v>57</v>
      </c>
      <c r="G233" s="14">
        <v>92</v>
      </c>
      <c r="H233" s="15">
        <v>46</v>
      </c>
      <c r="J233" s="5">
        <v>229</v>
      </c>
      <c r="K233" s="8">
        <v>34</v>
      </c>
      <c r="L233" s="6">
        <v>57</v>
      </c>
      <c r="M233" s="6">
        <v>92</v>
      </c>
      <c r="N233" s="6">
        <v>46</v>
      </c>
    </row>
    <row r="234" spans="4:14" x14ac:dyDescent="0.25">
      <c r="D234" s="13">
        <v>230</v>
      </c>
      <c r="E234" s="14">
        <v>35</v>
      </c>
      <c r="F234" s="14">
        <v>57</v>
      </c>
      <c r="G234" s="14">
        <v>92</v>
      </c>
      <c r="H234" s="15">
        <v>46</v>
      </c>
      <c r="J234" s="5">
        <v>230</v>
      </c>
      <c r="K234" s="8">
        <v>35</v>
      </c>
      <c r="L234" s="6">
        <v>57</v>
      </c>
      <c r="M234" s="6">
        <v>92</v>
      </c>
      <c r="N234" s="6">
        <v>46</v>
      </c>
    </row>
    <row r="235" spans="4:14" x14ac:dyDescent="0.25">
      <c r="D235" s="13">
        <v>231</v>
      </c>
      <c r="E235" s="14">
        <v>35</v>
      </c>
      <c r="F235" s="14">
        <v>58</v>
      </c>
      <c r="G235" s="14">
        <v>92</v>
      </c>
      <c r="H235" s="15">
        <v>46</v>
      </c>
      <c r="J235" s="5">
        <v>231</v>
      </c>
      <c r="K235" s="8">
        <v>35</v>
      </c>
      <c r="L235" s="6">
        <v>58</v>
      </c>
      <c r="M235" s="6">
        <v>92</v>
      </c>
      <c r="N235" s="6">
        <v>46</v>
      </c>
    </row>
    <row r="236" spans="4:14" x14ac:dyDescent="0.25">
      <c r="D236" s="13">
        <v>232</v>
      </c>
      <c r="E236" s="14">
        <v>35</v>
      </c>
      <c r="F236" s="14">
        <v>58</v>
      </c>
      <c r="G236" s="14">
        <v>93</v>
      </c>
      <c r="H236" s="15">
        <v>46</v>
      </c>
      <c r="J236" s="5">
        <v>232</v>
      </c>
      <c r="K236" s="8">
        <v>35</v>
      </c>
      <c r="L236" s="6">
        <v>58</v>
      </c>
      <c r="M236" s="6">
        <v>93</v>
      </c>
      <c r="N236" s="6">
        <v>46</v>
      </c>
    </row>
    <row r="237" spans="4:14" x14ac:dyDescent="0.25">
      <c r="D237" s="13">
        <v>233</v>
      </c>
      <c r="E237" s="14">
        <v>35</v>
      </c>
      <c r="F237" s="14">
        <v>58</v>
      </c>
      <c r="G237" s="14">
        <v>93</v>
      </c>
      <c r="H237" s="15">
        <v>47</v>
      </c>
      <c r="J237" s="5">
        <v>233</v>
      </c>
      <c r="K237" s="8">
        <v>35</v>
      </c>
      <c r="L237" s="6">
        <v>58</v>
      </c>
      <c r="M237" s="6">
        <v>93</v>
      </c>
      <c r="N237" s="6">
        <v>47</v>
      </c>
    </row>
    <row r="238" spans="4:14" x14ac:dyDescent="0.25">
      <c r="D238" s="13">
        <v>234</v>
      </c>
      <c r="E238" s="14">
        <v>35</v>
      </c>
      <c r="F238" s="14">
        <v>59</v>
      </c>
      <c r="G238" s="14">
        <v>93</v>
      </c>
      <c r="H238" s="15">
        <v>47</v>
      </c>
      <c r="J238" s="5">
        <v>234</v>
      </c>
      <c r="K238" s="8">
        <v>35</v>
      </c>
      <c r="L238" s="6">
        <v>59</v>
      </c>
      <c r="M238" s="6">
        <v>93</v>
      </c>
      <c r="N238" s="6">
        <v>47</v>
      </c>
    </row>
    <row r="239" spans="4:14" x14ac:dyDescent="0.25">
      <c r="D239" s="13">
        <v>235</v>
      </c>
      <c r="E239" s="14">
        <v>35</v>
      </c>
      <c r="F239" s="14">
        <v>59</v>
      </c>
      <c r="G239" s="14">
        <v>94</v>
      </c>
      <c r="H239" s="15">
        <v>47</v>
      </c>
      <c r="J239" s="5">
        <v>235</v>
      </c>
      <c r="K239" s="8">
        <v>35</v>
      </c>
      <c r="L239" s="6">
        <v>59</v>
      </c>
      <c r="M239" s="6">
        <v>94</v>
      </c>
      <c r="N239" s="6">
        <v>47</v>
      </c>
    </row>
    <row r="240" spans="4:14" x14ac:dyDescent="0.25">
      <c r="D240" s="13">
        <v>236</v>
      </c>
      <c r="E240" s="14">
        <v>35</v>
      </c>
      <c r="F240" s="14">
        <v>59</v>
      </c>
      <c r="G240" s="14">
        <v>95</v>
      </c>
      <c r="H240" s="15">
        <v>47</v>
      </c>
      <c r="J240" s="5">
        <v>236</v>
      </c>
      <c r="K240" s="8">
        <v>35</v>
      </c>
      <c r="L240" s="6">
        <v>59</v>
      </c>
      <c r="M240" s="6">
        <v>95</v>
      </c>
      <c r="N240" s="6">
        <v>47</v>
      </c>
    </row>
    <row r="241" spans="4:14" x14ac:dyDescent="0.25">
      <c r="D241" s="13">
        <v>237</v>
      </c>
      <c r="E241" s="14">
        <v>36</v>
      </c>
      <c r="F241" s="14">
        <v>59</v>
      </c>
      <c r="G241" s="14">
        <v>95</v>
      </c>
      <c r="H241" s="15">
        <v>47</v>
      </c>
      <c r="J241" s="5">
        <v>237</v>
      </c>
      <c r="K241" s="8">
        <v>36</v>
      </c>
      <c r="L241" s="6">
        <v>59</v>
      </c>
      <c r="M241" s="6">
        <v>95</v>
      </c>
      <c r="N241" s="6">
        <v>47</v>
      </c>
    </row>
    <row r="242" spans="4:14" x14ac:dyDescent="0.25">
      <c r="D242" s="13">
        <v>238</v>
      </c>
      <c r="E242" s="14">
        <v>36</v>
      </c>
      <c r="F242" s="14">
        <v>60</v>
      </c>
      <c r="G242" s="14">
        <v>95</v>
      </c>
      <c r="H242" s="15">
        <v>47</v>
      </c>
      <c r="J242" s="5">
        <v>238</v>
      </c>
      <c r="K242" s="8">
        <v>36</v>
      </c>
      <c r="L242" s="6">
        <v>60</v>
      </c>
      <c r="M242" s="6">
        <v>95</v>
      </c>
      <c r="N242" s="6">
        <v>47</v>
      </c>
    </row>
    <row r="243" spans="4:14" x14ac:dyDescent="0.25">
      <c r="D243" s="13">
        <v>239</v>
      </c>
      <c r="E243" s="14">
        <v>36</v>
      </c>
      <c r="F243" s="14">
        <v>60</v>
      </c>
      <c r="G243" s="14">
        <v>96</v>
      </c>
      <c r="H243" s="15">
        <v>47</v>
      </c>
      <c r="J243" s="5">
        <v>239</v>
      </c>
      <c r="K243" s="8">
        <v>36</v>
      </c>
      <c r="L243" s="6">
        <v>60</v>
      </c>
      <c r="M243" s="6">
        <v>96</v>
      </c>
      <c r="N243" s="6">
        <v>47</v>
      </c>
    </row>
    <row r="244" spans="4:14" x14ac:dyDescent="0.25">
      <c r="D244" s="13">
        <v>240</v>
      </c>
      <c r="E244" s="14">
        <v>36</v>
      </c>
      <c r="F244" s="14">
        <v>60</v>
      </c>
      <c r="G244" s="14">
        <v>96</v>
      </c>
      <c r="H244" s="15">
        <v>48</v>
      </c>
      <c r="J244" s="5">
        <v>240</v>
      </c>
      <c r="K244" s="8">
        <v>36</v>
      </c>
      <c r="L244" s="6">
        <v>60</v>
      </c>
      <c r="M244" s="6">
        <v>96</v>
      </c>
      <c r="N244" s="6">
        <v>48</v>
      </c>
    </row>
    <row r="245" spans="4:14" x14ac:dyDescent="0.25">
      <c r="D245" s="13">
        <v>241</v>
      </c>
      <c r="E245" s="14">
        <v>36</v>
      </c>
      <c r="F245" s="14">
        <v>60</v>
      </c>
      <c r="G245" s="14">
        <v>97</v>
      </c>
      <c r="H245" s="15">
        <v>48</v>
      </c>
      <c r="J245" s="5">
        <v>241</v>
      </c>
      <c r="K245" s="8">
        <v>36</v>
      </c>
      <c r="L245" s="6">
        <v>60</v>
      </c>
      <c r="M245" s="6">
        <v>97</v>
      </c>
      <c r="N245" s="6">
        <v>48</v>
      </c>
    </row>
    <row r="246" spans="4:14" x14ac:dyDescent="0.25">
      <c r="D246" s="13">
        <v>242</v>
      </c>
      <c r="E246" s="14">
        <v>36</v>
      </c>
      <c r="F246" s="14">
        <v>61</v>
      </c>
      <c r="G246" s="14">
        <v>97</v>
      </c>
      <c r="H246" s="15">
        <v>48</v>
      </c>
      <c r="J246" s="5">
        <v>242</v>
      </c>
      <c r="K246" s="8">
        <v>36</v>
      </c>
      <c r="L246" s="6">
        <v>61</v>
      </c>
      <c r="M246" s="6">
        <v>97</v>
      </c>
      <c r="N246" s="6">
        <v>48</v>
      </c>
    </row>
    <row r="247" spans="4:14" x14ac:dyDescent="0.25">
      <c r="D247" s="13">
        <v>243</v>
      </c>
      <c r="E247" s="14">
        <v>36</v>
      </c>
      <c r="F247" s="14">
        <v>61</v>
      </c>
      <c r="G247" s="14">
        <v>97</v>
      </c>
      <c r="H247" s="15">
        <v>49</v>
      </c>
      <c r="J247" s="5">
        <v>243</v>
      </c>
      <c r="K247" s="8">
        <v>36</v>
      </c>
      <c r="L247" s="6">
        <v>61</v>
      </c>
      <c r="M247" s="6">
        <v>97</v>
      </c>
      <c r="N247" s="6">
        <v>49</v>
      </c>
    </row>
    <row r="248" spans="4:14" x14ac:dyDescent="0.25">
      <c r="D248" s="13">
        <v>244</v>
      </c>
      <c r="E248" s="14">
        <v>37</v>
      </c>
      <c r="F248" s="14">
        <v>61</v>
      </c>
      <c r="G248" s="14">
        <v>97</v>
      </c>
      <c r="H248" s="15">
        <v>49</v>
      </c>
      <c r="J248" s="5">
        <v>244</v>
      </c>
      <c r="K248" s="8">
        <v>37</v>
      </c>
      <c r="L248" s="6">
        <v>61</v>
      </c>
      <c r="M248" s="6">
        <v>97</v>
      </c>
      <c r="N248" s="6">
        <v>49</v>
      </c>
    </row>
    <row r="249" spans="4:14" x14ac:dyDescent="0.25">
      <c r="D249" s="13">
        <v>245</v>
      </c>
      <c r="E249" s="14">
        <v>37</v>
      </c>
      <c r="F249" s="14">
        <v>61</v>
      </c>
      <c r="G249" s="14">
        <v>98</v>
      </c>
      <c r="H249" s="15">
        <v>49</v>
      </c>
      <c r="J249" s="5">
        <v>245</v>
      </c>
      <c r="K249" s="8">
        <v>37</v>
      </c>
      <c r="L249" s="6">
        <v>61</v>
      </c>
      <c r="M249" s="6">
        <v>98</v>
      </c>
      <c r="N249" s="6">
        <v>49</v>
      </c>
    </row>
    <row r="250" spans="4:14" x14ac:dyDescent="0.25">
      <c r="D250" s="13">
        <v>246</v>
      </c>
      <c r="E250" s="14">
        <v>37</v>
      </c>
      <c r="F250" s="14">
        <v>62</v>
      </c>
      <c r="G250" s="14">
        <v>98</v>
      </c>
      <c r="H250" s="15">
        <v>49</v>
      </c>
      <c r="J250" s="5">
        <v>246</v>
      </c>
      <c r="K250" s="8">
        <v>37</v>
      </c>
      <c r="L250" s="6">
        <v>62</v>
      </c>
      <c r="M250" s="6">
        <v>98</v>
      </c>
      <c r="N250" s="6">
        <v>49</v>
      </c>
    </row>
    <row r="251" spans="4:14" x14ac:dyDescent="0.25">
      <c r="D251" s="13">
        <v>247</v>
      </c>
      <c r="E251" s="14">
        <v>37</v>
      </c>
      <c r="F251" s="14">
        <v>62</v>
      </c>
      <c r="G251" s="14">
        <v>99</v>
      </c>
      <c r="H251" s="15">
        <v>49</v>
      </c>
      <c r="J251" s="5">
        <v>247</v>
      </c>
      <c r="K251" s="8">
        <v>37</v>
      </c>
      <c r="L251" s="6">
        <v>62</v>
      </c>
      <c r="M251" s="6">
        <v>99</v>
      </c>
      <c r="N251" s="6">
        <v>49</v>
      </c>
    </row>
    <row r="252" spans="4:14" x14ac:dyDescent="0.25">
      <c r="D252" s="13">
        <v>248</v>
      </c>
      <c r="E252" s="14">
        <v>37</v>
      </c>
      <c r="F252" s="14">
        <v>62</v>
      </c>
      <c r="G252" s="14">
        <v>99</v>
      </c>
      <c r="H252" s="15">
        <v>50</v>
      </c>
      <c r="J252" s="5">
        <v>248</v>
      </c>
      <c r="K252" s="8">
        <v>37</v>
      </c>
      <c r="L252" s="6">
        <v>62</v>
      </c>
      <c r="M252" s="6">
        <v>99</v>
      </c>
      <c r="N252" s="6">
        <v>50</v>
      </c>
    </row>
    <row r="253" spans="4:14" x14ac:dyDescent="0.25">
      <c r="D253" s="13">
        <v>249</v>
      </c>
      <c r="E253" s="14">
        <v>37</v>
      </c>
      <c r="F253" s="14">
        <v>62</v>
      </c>
      <c r="G253" s="14">
        <v>100</v>
      </c>
      <c r="H253" s="15">
        <v>50</v>
      </c>
      <c r="J253" s="5">
        <v>249</v>
      </c>
      <c r="K253" s="8">
        <v>37</v>
      </c>
      <c r="L253" s="6">
        <v>62</v>
      </c>
      <c r="M253" s="6">
        <v>100</v>
      </c>
      <c r="N253" s="6">
        <v>50</v>
      </c>
    </row>
    <row r="254" spans="4:14" x14ac:dyDescent="0.25">
      <c r="D254" s="13">
        <v>250</v>
      </c>
      <c r="E254" s="14">
        <v>38</v>
      </c>
      <c r="F254" s="14">
        <v>62</v>
      </c>
      <c r="G254" s="14">
        <v>100</v>
      </c>
      <c r="H254" s="15">
        <v>50</v>
      </c>
      <c r="J254" s="5">
        <v>250</v>
      </c>
      <c r="K254" s="8">
        <v>38</v>
      </c>
      <c r="L254" s="6">
        <v>62</v>
      </c>
      <c r="M254" s="6">
        <v>100</v>
      </c>
      <c r="N254" s="6">
        <v>50</v>
      </c>
    </row>
    <row r="255" spans="4:14" x14ac:dyDescent="0.25">
      <c r="D255" s="13">
        <v>251</v>
      </c>
      <c r="E255" s="14">
        <v>38</v>
      </c>
      <c r="F255" s="14">
        <v>63</v>
      </c>
      <c r="G255" s="14">
        <v>100</v>
      </c>
      <c r="H255" s="15">
        <v>50</v>
      </c>
      <c r="J255" s="5">
        <v>251</v>
      </c>
      <c r="K255" s="8">
        <v>38</v>
      </c>
      <c r="L255" s="6">
        <v>63</v>
      </c>
      <c r="M255" s="6">
        <v>100</v>
      </c>
      <c r="N255" s="6">
        <v>50</v>
      </c>
    </row>
    <row r="256" spans="4:14" x14ac:dyDescent="0.25">
      <c r="D256" s="13">
        <v>252</v>
      </c>
      <c r="E256" s="14">
        <v>38</v>
      </c>
      <c r="F256" s="14">
        <v>63</v>
      </c>
      <c r="G256" s="14">
        <v>101</v>
      </c>
      <c r="H256" s="15">
        <v>50</v>
      </c>
      <c r="J256" s="5">
        <v>252</v>
      </c>
      <c r="K256" s="8">
        <v>38</v>
      </c>
      <c r="L256" s="6">
        <v>63</v>
      </c>
      <c r="M256" s="6">
        <v>101</v>
      </c>
      <c r="N256" s="6">
        <v>50</v>
      </c>
    </row>
    <row r="257" spans="4:14" x14ac:dyDescent="0.25">
      <c r="D257" s="13">
        <v>253</v>
      </c>
      <c r="E257" s="14">
        <v>38</v>
      </c>
      <c r="F257" s="14">
        <v>63</v>
      </c>
      <c r="G257" s="14">
        <v>101</v>
      </c>
      <c r="H257" s="15">
        <v>51</v>
      </c>
      <c r="J257" s="5">
        <v>253</v>
      </c>
      <c r="K257" s="8">
        <v>38</v>
      </c>
      <c r="L257" s="6">
        <v>63</v>
      </c>
      <c r="M257" s="6">
        <v>101</v>
      </c>
      <c r="N257" s="6">
        <v>51</v>
      </c>
    </row>
    <row r="258" spans="4:14" x14ac:dyDescent="0.25">
      <c r="D258" s="13">
        <v>254</v>
      </c>
      <c r="E258" s="14">
        <v>38</v>
      </c>
      <c r="F258" s="14">
        <v>64</v>
      </c>
      <c r="G258" s="14">
        <v>101</v>
      </c>
      <c r="H258" s="15">
        <v>51</v>
      </c>
      <c r="J258" s="5">
        <v>254</v>
      </c>
      <c r="K258" s="8">
        <v>38</v>
      </c>
      <c r="L258" s="6">
        <v>64</v>
      </c>
      <c r="M258" s="6">
        <v>101</v>
      </c>
      <c r="N258" s="6">
        <v>51</v>
      </c>
    </row>
    <row r="259" spans="4:14" x14ac:dyDescent="0.25">
      <c r="D259" s="13">
        <v>255</v>
      </c>
      <c r="E259" s="14">
        <v>38</v>
      </c>
      <c r="F259" s="14">
        <v>64</v>
      </c>
      <c r="G259" s="14">
        <v>102</v>
      </c>
      <c r="H259" s="15">
        <v>51</v>
      </c>
      <c r="J259" s="5">
        <v>255</v>
      </c>
      <c r="K259" s="8">
        <v>38</v>
      </c>
      <c r="L259" s="6">
        <v>64</v>
      </c>
      <c r="M259" s="6">
        <v>102</v>
      </c>
      <c r="N259" s="6">
        <v>51</v>
      </c>
    </row>
    <row r="260" spans="4:14" x14ac:dyDescent="0.25">
      <c r="D260" s="13">
        <v>256</v>
      </c>
      <c r="E260" s="14">
        <v>38</v>
      </c>
      <c r="F260" s="14">
        <v>64</v>
      </c>
      <c r="G260" s="14">
        <v>103</v>
      </c>
      <c r="H260" s="15">
        <v>51</v>
      </c>
      <c r="J260" s="5">
        <v>256</v>
      </c>
      <c r="K260" s="8">
        <v>38</v>
      </c>
      <c r="L260" s="6">
        <v>64</v>
      </c>
      <c r="M260" s="6">
        <v>103</v>
      </c>
      <c r="N260" s="6">
        <v>51</v>
      </c>
    </row>
    <row r="261" spans="4:14" x14ac:dyDescent="0.25">
      <c r="D261" s="13">
        <v>257</v>
      </c>
      <c r="E261" s="14">
        <v>39</v>
      </c>
      <c r="F261" s="14">
        <v>64</v>
      </c>
      <c r="G261" s="14">
        <v>103</v>
      </c>
      <c r="H261" s="15">
        <v>51</v>
      </c>
      <c r="J261" s="5">
        <v>257</v>
      </c>
      <c r="K261" s="8">
        <v>39</v>
      </c>
      <c r="L261" s="6">
        <v>64</v>
      </c>
      <c r="M261" s="6">
        <v>103</v>
      </c>
      <c r="N261" s="6">
        <v>51</v>
      </c>
    </row>
    <row r="262" spans="4:14" x14ac:dyDescent="0.25">
      <c r="D262" s="13">
        <v>258</v>
      </c>
      <c r="E262" s="14">
        <v>39</v>
      </c>
      <c r="F262" s="14">
        <v>65</v>
      </c>
      <c r="G262" s="14">
        <v>103</v>
      </c>
      <c r="H262" s="15">
        <v>51</v>
      </c>
      <c r="J262" s="5">
        <v>258</v>
      </c>
      <c r="K262" s="8">
        <v>39</v>
      </c>
      <c r="L262" s="6">
        <v>65</v>
      </c>
      <c r="M262" s="6">
        <v>103</v>
      </c>
      <c r="N262" s="6">
        <v>51</v>
      </c>
    </row>
    <row r="263" spans="4:14" x14ac:dyDescent="0.25">
      <c r="D263" s="13">
        <v>259</v>
      </c>
      <c r="E263" s="14">
        <v>39</v>
      </c>
      <c r="F263" s="14">
        <v>65</v>
      </c>
      <c r="G263" s="14">
        <v>104</v>
      </c>
      <c r="H263" s="15">
        <v>51</v>
      </c>
      <c r="J263" s="5">
        <v>259</v>
      </c>
      <c r="K263" s="8">
        <v>39</v>
      </c>
      <c r="L263" s="6">
        <v>65</v>
      </c>
      <c r="M263" s="6">
        <v>104</v>
      </c>
      <c r="N263" s="6">
        <v>51</v>
      </c>
    </row>
    <row r="264" spans="4:14" x14ac:dyDescent="0.25">
      <c r="D264" s="13">
        <v>260</v>
      </c>
      <c r="E264" s="14">
        <v>39</v>
      </c>
      <c r="F264" s="14">
        <v>65</v>
      </c>
      <c r="G264" s="14">
        <v>104</v>
      </c>
      <c r="H264" s="15">
        <v>52</v>
      </c>
      <c r="J264" s="5">
        <v>260</v>
      </c>
      <c r="K264" s="8">
        <v>39</v>
      </c>
      <c r="L264" s="6">
        <v>65</v>
      </c>
      <c r="M264" s="6">
        <v>104</v>
      </c>
      <c r="N264" s="6">
        <v>52</v>
      </c>
    </row>
    <row r="265" spans="4:14" x14ac:dyDescent="0.25">
      <c r="D265" s="13">
        <v>261</v>
      </c>
      <c r="E265" s="14">
        <v>39</v>
      </c>
      <c r="F265" s="14">
        <v>65</v>
      </c>
      <c r="G265" s="14">
        <v>105</v>
      </c>
      <c r="H265" s="15">
        <v>52</v>
      </c>
      <c r="J265" s="5">
        <v>261</v>
      </c>
      <c r="K265" s="8">
        <v>39</v>
      </c>
      <c r="L265" s="6">
        <v>65</v>
      </c>
      <c r="M265" s="6">
        <v>105</v>
      </c>
      <c r="N265" s="6">
        <v>52</v>
      </c>
    </row>
    <row r="266" spans="4:14" x14ac:dyDescent="0.25">
      <c r="D266" s="13">
        <v>262</v>
      </c>
      <c r="E266" s="14">
        <v>39</v>
      </c>
      <c r="F266" s="14">
        <v>66</v>
      </c>
      <c r="G266" s="14">
        <v>105</v>
      </c>
      <c r="H266" s="15">
        <v>52</v>
      </c>
      <c r="J266" s="5">
        <v>262</v>
      </c>
      <c r="K266" s="8">
        <v>39</v>
      </c>
      <c r="L266" s="6">
        <v>66</v>
      </c>
      <c r="M266" s="6">
        <v>105</v>
      </c>
      <c r="N266" s="6">
        <v>52</v>
      </c>
    </row>
    <row r="267" spans="4:14" x14ac:dyDescent="0.25">
      <c r="D267" s="13">
        <v>263</v>
      </c>
      <c r="E267" s="14">
        <v>39</v>
      </c>
      <c r="F267" s="14">
        <v>66</v>
      </c>
      <c r="G267" s="14">
        <v>105</v>
      </c>
      <c r="H267" s="15">
        <v>53</v>
      </c>
      <c r="J267" s="5">
        <v>263</v>
      </c>
      <c r="K267" s="8">
        <v>39</v>
      </c>
      <c r="L267" s="6">
        <v>66</v>
      </c>
      <c r="M267" s="6">
        <v>105</v>
      </c>
      <c r="N267" s="6">
        <v>53</v>
      </c>
    </row>
    <row r="268" spans="4:14" x14ac:dyDescent="0.25">
      <c r="D268" s="13">
        <v>264</v>
      </c>
      <c r="E268" s="14">
        <v>40</v>
      </c>
      <c r="F268" s="14">
        <v>66</v>
      </c>
      <c r="G268" s="14">
        <v>105</v>
      </c>
      <c r="H268" s="15">
        <v>53</v>
      </c>
      <c r="J268" s="5">
        <v>264</v>
      </c>
      <c r="K268" s="8">
        <v>40</v>
      </c>
      <c r="L268" s="6">
        <v>66</v>
      </c>
      <c r="M268" s="6">
        <v>105</v>
      </c>
      <c r="N268" s="6">
        <v>53</v>
      </c>
    </row>
    <row r="269" spans="4:14" x14ac:dyDescent="0.25">
      <c r="D269" s="16">
        <v>265</v>
      </c>
      <c r="E269" s="17">
        <v>40</v>
      </c>
      <c r="F269" s="17">
        <v>66</v>
      </c>
      <c r="G269" s="17">
        <v>106</v>
      </c>
      <c r="H269" s="18">
        <v>53</v>
      </c>
      <c r="J269" s="5">
        <v>265</v>
      </c>
      <c r="K269" s="8">
        <v>40</v>
      </c>
      <c r="L269" s="6">
        <v>66</v>
      </c>
      <c r="M269" s="6">
        <v>106</v>
      </c>
      <c r="N269" s="6">
        <v>53</v>
      </c>
    </row>
  </sheetData>
  <phoneticPr fontId="12" type="noConversion"/>
  <pageMargins left="0.7" right="0.7" top="0.75" bottom="0.75" header="0.3" footer="0.3"/>
  <tableParts count="5">
    <tablePart r:id="rId1"/>
    <tablePart r:id="rId2"/>
    <tablePart r:id="rId3"/>
    <tablePart r:id="rId4"/>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file>

<file path=customXml/item2.xml><?xml version="1.0" encoding="utf-8"?>
<ct:contentTypeSchema xmlns:ct="http://schemas.microsoft.com/office/2006/metadata/contentType" xmlns:ma="http://schemas.microsoft.com/office/2006/metadata/properties/metaAttributes" ct:_="" ma:_="" ma:contentTypeName="Document" ma:contentTypeID="0x010100723F218059A5C44585C593EE4162C167" ma:contentTypeVersion="8" ma:contentTypeDescription="Create a new document." ma:contentTypeScope="" ma:versionID="7d476fef681d6e316f8f189285e5475b">
  <xsd:schema xmlns:xsd="http://www.w3.org/2001/XMLSchema" xmlns:xs="http://www.w3.org/2001/XMLSchema" xmlns:p="http://schemas.microsoft.com/office/2006/metadata/properties" xmlns:ns2="c8cd16cf-b28a-4d08-8e2d-9d89ab9eec4e" xmlns:ns3="54c9f48a-5cd9-41d9-b6c2-36466c55415e" targetNamespace="http://schemas.microsoft.com/office/2006/metadata/properties" ma:root="true" ma:fieldsID="c077a9c5923b9a090696ee1bbce5a944" ns2:_="" ns3:_="">
    <xsd:import namespace="c8cd16cf-b28a-4d08-8e2d-9d89ab9eec4e"/>
    <xsd:import namespace="54c9f48a-5cd9-41d9-b6c2-36466c55415e"/>
    <xsd:element name="properties">
      <xsd:complexType>
        <xsd:sequence>
          <xsd:element name="documentManagement">
            <xsd:complexType>
              <xsd:all>
                <xsd:element ref="ns2:_dlc_DocId" minOccurs="0"/>
                <xsd:element ref="ns2:_dlc_DocIdUrl" minOccurs="0"/>
                <xsd:element ref="ns2:_dlc_DocIdPersist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cd16cf-b28a-4d08-8e2d-9d89ab9eec4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4c9f48a-5cd9-41d9-b6c2-36466c55415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PersistId xmlns="c8cd16cf-b28a-4d08-8e2d-9d89ab9eec4e"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EA81C5A-E469-465D-89D2-BFC9DC1354C6}">
  <ds:schemaRefs>
    <ds:schemaRef ds:uri="http://schemas.microsoft.com/sharepoint/events"/>
  </ds:schemaRefs>
</ds:datastoreItem>
</file>

<file path=customXml/itemProps2.xml><?xml version="1.0" encoding="utf-8"?>
<ds:datastoreItem xmlns:ds="http://schemas.openxmlformats.org/officeDocument/2006/customXml" ds:itemID="{0BC6EB67-CC2C-4AE6-B7AD-52B27E4E8C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cd16cf-b28a-4d08-8e2d-9d89ab9eec4e"/>
    <ds:schemaRef ds:uri="54c9f48a-5cd9-41d9-b6c2-36466c5541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3511531-B769-4929-806F-2A05A4882D77}">
  <ds:schemaRefs>
    <ds:schemaRef ds:uri="http://schemas.microsoft.com/office/2006/documentManagement/types"/>
    <ds:schemaRef ds:uri="http://purl.org/dc/dcmitype/"/>
    <ds:schemaRef ds:uri="http://purl.org/dc/elements/1.1/"/>
    <ds:schemaRef ds:uri="http://schemas.microsoft.com/office/2006/metadata/properties"/>
    <ds:schemaRef ds:uri="http://schemas.openxmlformats.org/package/2006/metadata/core-properties"/>
    <ds:schemaRef ds:uri="54c9f48a-5cd9-41d9-b6c2-36466c55415e"/>
    <ds:schemaRef ds:uri="http://www.w3.org/XML/1998/namespace"/>
    <ds:schemaRef ds:uri="http://schemas.microsoft.com/office/infopath/2007/PartnerControls"/>
    <ds:schemaRef ds:uri="c8cd16cf-b28a-4d08-8e2d-9d89ab9eec4e"/>
    <ds:schemaRef ds:uri="http://purl.org/dc/terms/"/>
  </ds:schemaRefs>
</ds:datastoreItem>
</file>

<file path=customXml/itemProps4.xml><?xml version="1.0" encoding="utf-8"?>
<ds:datastoreItem xmlns:ds="http://schemas.openxmlformats.org/officeDocument/2006/customXml" ds:itemID="{7FABBCC0-ACB8-4D78-A2D7-9D1C7C6D8B6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Travel Claim Worksheet</vt:lpstr>
      <vt:lpstr>Instructions</vt:lpstr>
      <vt:lpstr>Formula Help</vt:lpstr>
      <vt:lpstr>Versions</vt:lpstr>
      <vt:lpstr>Data</vt:lpstr>
      <vt:lpstr>Instructions!Print_Area</vt:lpstr>
      <vt:lpstr>'Travel Claim Worksheet'!Print_Area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Travel Claim Worksheet - Campus 11-06-23</dc:title>
  <dc:creator>Webb, Caryn</dc:creator>
  <cp:lastModifiedBy>Hillary Castellano</cp:lastModifiedBy>
  <cp:lastPrinted>2024-07-25T22:45:03Z</cp:lastPrinted>
  <dcterms:created xsi:type="dcterms:W3CDTF">2023-10-16T18:04:08Z</dcterms:created>
  <dcterms:modified xsi:type="dcterms:W3CDTF">2025-01-17T18:43:46Z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0x010100723F218059A5C44585C593EE4162C167</vt:lpwstr>
  </property>
  <property fmtid="{D5CDD505-2E9C-101B-9397-08002B2CF9AE}" pid="3" name="MediaServiceImageTags">
    <vt:lpwstr/>
  </property>
</Properties>
</file>